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Andamento\2023-12-11 DPERJ (Teleatendimento) [LIEL] 2°\_Envio\_KIT 01\Proposta e planilhas\"/>
    </mc:Choice>
  </mc:AlternateContent>
  <bookViews>
    <workbookView xWindow="-120" yWindow="-120" windowWidth="20730" windowHeight="11160" activeTab="4"/>
  </bookViews>
  <sheets>
    <sheet name="Telefonista" sheetId="1" r:id="rId1"/>
    <sheet name="Supervisor" sheetId="5" r:id="rId2"/>
    <sheet name="Uniformes" sheetId="4" r:id="rId3"/>
    <sheet name="Insumos" sheetId="3" r:id="rId4"/>
    <sheet name="Quadro Resumo" sheetId="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2" i="1" l="1"/>
  <c r="I51" i="5"/>
  <c r="I51" i="1" l="1"/>
  <c r="E3" i="3" l="1"/>
  <c r="E4" i="3" s="1"/>
  <c r="E5" i="3" s="1"/>
  <c r="E7" i="4"/>
  <c r="E6" i="4"/>
  <c r="E5" i="4"/>
  <c r="E4" i="4"/>
  <c r="E3" i="4"/>
  <c r="I98" i="5" l="1"/>
  <c r="I98" i="1"/>
  <c r="E8" i="4"/>
  <c r="I97" i="1" s="1"/>
  <c r="I97" i="5"/>
  <c r="B122" i="5"/>
  <c r="B120" i="5"/>
  <c r="B119" i="5"/>
  <c r="B118" i="5"/>
  <c r="B117" i="5"/>
  <c r="B116" i="5"/>
  <c r="I101" i="5"/>
  <c r="I120" i="5" s="1"/>
  <c r="H87" i="5"/>
  <c r="H83" i="5"/>
  <c r="H73" i="5"/>
  <c r="I55" i="5"/>
  <c r="I54" i="5"/>
  <c r="I53" i="5"/>
  <c r="I52" i="5"/>
  <c r="H47" i="5"/>
  <c r="H36" i="5"/>
  <c r="I25" i="5"/>
  <c r="I22" i="5"/>
  <c r="H14" i="5"/>
  <c r="H17" i="5" s="1"/>
  <c r="I50" i="5" l="1"/>
  <c r="I56" i="5" s="1"/>
  <c r="I62" i="5" s="1"/>
  <c r="I27" i="5"/>
  <c r="I28" i="5"/>
  <c r="I26" i="5" l="1"/>
  <c r="I30" i="5" s="1"/>
  <c r="I116" i="5" s="1"/>
  <c r="I70" i="5"/>
  <c r="I68" i="5"/>
  <c r="I71" i="5"/>
  <c r="I69" i="5"/>
  <c r="I35" i="5" l="1"/>
  <c r="I86" i="5"/>
  <c r="I87" i="5" s="1"/>
  <c r="I92" i="5" s="1"/>
  <c r="I72" i="5"/>
  <c r="I67" i="5"/>
  <c r="I73" i="5" s="1"/>
  <c r="I118" i="5" s="1"/>
  <c r="I34" i="5"/>
  <c r="I80" i="5"/>
  <c r="I78" i="5"/>
  <c r="I79" i="5"/>
  <c r="I77" i="5"/>
  <c r="I82" i="5"/>
  <c r="I81" i="5"/>
  <c r="I36" i="5"/>
  <c r="I83" i="5" l="1"/>
  <c r="I91" i="5"/>
  <c r="I93" i="5" s="1"/>
  <c r="I119" i="5" s="1"/>
  <c r="I60" i="5"/>
  <c r="I43" i="5"/>
  <c r="I39" i="5"/>
  <c r="I44" i="5"/>
  <c r="I40" i="5"/>
  <c r="I45" i="5"/>
  <c r="I41" i="5"/>
  <c r="I46" i="5"/>
  <c r="I42" i="5"/>
  <c r="I47" i="5" l="1"/>
  <c r="I61" i="5" s="1"/>
  <c r="I63" i="5" s="1"/>
  <c r="I117" i="5" s="1"/>
  <c r="I121" i="5" s="1"/>
  <c r="I105" i="5" l="1"/>
  <c r="I106" i="5" l="1"/>
  <c r="I110" i="5" s="1"/>
  <c r="I108" i="5" l="1"/>
  <c r="I109" i="5"/>
  <c r="I111" i="5"/>
  <c r="I112" i="5" l="1"/>
  <c r="I122" i="5" s="1"/>
  <c r="I123" i="5" s="1"/>
  <c r="E5" i="2" s="1"/>
  <c r="F5" i="2" s="1"/>
  <c r="G5" i="2" s="1"/>
  <c r="D5" i="2"/>
  <c r="D4" i="2"/>
  <c r="C5" i="2"/>
  <c r="C4" i="2"/>
  <c r="B122" i="1"/>
  <c r="B120" i="1"/>
  <c r="B119" i="1"/>
  <c r="B118" i="1"/>
  <c r="B117" i="1"/>
  <c r="B116" i="1"/>
  <c r="I101" i="1"/>
  <c r="I120" i="1" s="1"/>
  <c r="H87" i="1"/>
  <c r="H83" i="1"/>
  <c r="H73" i="1"/>
  <c r="I52" i="1"/>
  <c r="I55" i="1"/>
  <c r="I54" i="1"/>
  <c r="I53" i="1"/>
  <c r="H47" i="1"/>
  <c r="H36" i="1"/>
  <c r="I25" i="1"/>
  <c r="I22" i="1"/>
  <c r="H17" i="1"/>
  <c r="H14" i="1"/>
  <c r="I50" i="1" l="1"/>
  <c r="I56" i="1" s="1"/>
  <c r="I62" i="1" s="1"/>
  <c r="I28" i="1"/>
  <c r="I27" i="1"/>
  <c r="I26" i="1" s="1"/>
  <c r="I30" i="1" s="1"/>
  <c r="I78" i="1" l="1"/>
  <c r="I82" i="1"/>
  <c r="I79" i="1"/>
  <c r="I77" i="1"/>
  <c r="I80" i="1"/>
  <c r="I67" i="1"/>
  <c r="I116" i="1"/>
  <c r="I72" i="1"/>
  <c r="I70" i="1"/>
  <c r="I68" i="1"/>
  <c r="I35" i="1"/>
  <c r="I86" i="1"/>
  <c r="I87" i="1" s="1"/>
  <c r="I92" i="1" s="1"/>
  <c r="I71" i="1"/>
  <c r="I69" i="1"/>
  <c r="I81" i="1" s="1"/>
  <c r="I34" i="1"/>
  <c r="I36" i="1" s="1"/>
  <c r="I60" i="1" s="1"/>
  <c r="I83" i="1" l="1"/>
  <c r="I41" i="1"/>
  <c r="I45" i="1"/>
  <c r="I46" i="1"/>
  <c r="I91" i="1"/>
  <c r="I93" i="1" s="1"/>
  <c r="I119" i="1" s="1"/>
  <c r="I39" i="1"/>
  <c r="I43" i="1"/>
  <c r="I73" i="1"/>
  <c r="I118" i="1" s="1"/>
  <c r="I40" i="1"/>
  <c r="I44" i="1"/>
  <c r="I47" i="1" l="1"/>
  <c r="I61" i="1" l="1"/>
  <c r="I63" i="1" s="1"/>
  <c r="I117" i="1" s="1"/>
  <c r="I121" i="1" s="1"/>
  <c r="I105" i="1" l="1"/>
  <c r="I106" i="1" l="1"/>
  <c r="I110" i="1" s="1"/>
  <c r="I109" i="1" l="1"/>
  <c r="I111" i="1"/>
  <c r="I108" i="1"/>
  <c r="I112" i="1" l="1"/>
  <c r="I122" i="1" s="1"/>
  <c r="I123" i="1" s="1"/>
  <c r="E4" i="2" s="1"/>
  <c r="F4" i="2" s="1"/>
  <c r="G4" i="2" s="1"/>
  <c r="G6" i="2" s="1"/>
  <c r="F6" i="2" l="1"/>
</calcChain>
</file>

<file path=xl/comments1.xml><?xml version="1.0" encoding="utf-8"?>
<comments xmlns="http://schemas.openxmlformats.org/spreadsheetml/2006/main">
  <authors>
    <author>LICITACOES</author>
  </authors>
  <commentList>
    <comment ref="I23" authorId="0" shapeId="0">
      <text>
        <r>
          <rPr>
            <sz val="9"/>
            <color indexed="81"/>
            <rFont val="Segoe UI"/>
            <family val="2"/>
          </rPr>
          <t xml:space="preserve">Caso exiga periculosidade, o percentual é de 30% sobre o salário.
</t>
        </r>
      </text>
    </comment>
    <comment ref="I24" authorId="0" shapeId="0">
      <text>
        <r>
          <rPr>
            <sz val="9"/>
            <color indexed="81"/>
            <rFont val="Segoe UI"/>
            <family val="2"/>
          </rPr>
          <t>Caso exiga insalubridade, verificar percentual e incidência na CCT.</t>
        </r>
      </text>
    </comment>
    <comment ref="I25" authorId="0" shapeId="0">
      <text>
        <r>
          <rPr>
            <sz val="9"/>
            <color indexed="81"/>
            <rFont val="Segoe UI"/>
            <family val="2"/>
          </rPr>
          <t>H25 = Quantidade de horas noturnas trabalhadas no mês.</t>
        </r>
      </text>
    </comment>
    <comment ref="I27" authorId="0" shapeId="0">
      <text>
        <r>
          <rPr>
            <sz val="9"/>
            <color indexed="81"/>
            <rFont val="Segoe UI"/>
            <family val="2"/>
          </rPr>
          <t>H27 = Quantidade de horas extras 50% no mês.</t>
        </r>
      </text>
    </comment>
    <comment ref="I28" authorId="0" shapeId="0">
      <text>
        <r>
          <rPr>
            <sz val="9"/>
            <color indexed="81"/>
            <rFont val="Segoe UI"/>
            <family val="2"/>
          </rPr>
          <t>H28 = Quantidade de horas extras 100% no mês.</t>
        </r>
      </text>
    </comment>
    <comment ref="B72" authorId="0" shapeId="0">
      <text>
        <r>
          <rPr>
            <sz val="9"/>
            <color indexed="81"/>
            <rFont val="Segoe UI"/>
            <family val="2"/>
          </rPr>
          <t xml:space="preserve">Em caso de conta vinculada, utilizar 4% para a soma das multas.
</t>
        </r>
      </text>
    </comment>
  </commentList>
</comments>
</file>

<file path=xl/sharedStrings.xml><?xml version="1.0" encoding="utf-8"?>
<sst xmlns="http://schemas.openxmlformats.org/spreadsheetml/2006/main" count="464" uniqueCount="175">
  <si>
    <t>Discriminação dos Serviços</t>
  </si>
  <si>
    <t>A</t>
  </si>
  <si>
    <t>B</t>
  </si>
  <si>
    <t>C</t>
  </si>
  <si>
    <t>D</t>
  </si>
  <si>
    <t>Data de apresentação da proposta</t>
  </si>
  <si>
    <t>Identificação do Serviço</t>
  </si>
  <si>
    <t>Tipo do Serviço</t>
  </si>
  <si>
    <t>Unidade de Medida</t>
  </si>
  <si>
    <t>Quantidade total a contratar (em função da unidade de medida)</t>
  </si>
  <si>
    <t>Funcionários</t>
  </si>
  <si>
    <t>Dados para composição dos custos referentes à mão-de-obra</t>
  </si>
  <si>
    <t>Tipo de serviço (mesmo serviço com características distintas)</t>
  </si>
  <si>
    <t>Classificação Brasileira de Ocupações (CBO)</t>
  </si>
  <si>
    <t>Salário Normativo da Categoria Profissional</t>
  </si>
  <si>
    <t>Categoria profissional (vinculada à execução contratual)</t>
  </si>
  <si>
    <t>Data base da categoria (dia/mês/ano)</t>
  </si>
  <si>
    <t>MÓDULO 1 - COMPOSIÇÃO DA REMUNERAÇÃO</t>
  </si>
  <si>
    <t>E</t>
  </si>
  <si>
    <t>F</t>
  </si>
  <si>
    <t>G</t>
  </si>
  <si>
    <t>H</t>
  </si>
  <si>
    <t xml:space="preserve">COMPOSIÇÃO DA REMUNERAÇÃO </t>
  </si>
  <si>
    <t>VALOR (R$)</t>
  </si>
  <si>
    <t>Salário Base</t>
  </si>
  <si>
    <t xml:space="preserve">Adicional Periculosidade </t>
  </si>
  <si>
    <t xml:space="preserve">Adicional Insalubridade </t>
  </si>
  <si>
    <t>Adicional Noturno</t>
  </si>
  <si>
    <t>DSR (Descanso Semanal Remunerado)</t>
  </si>
  <si>
    <t>Horas extraordinarias 50%</t>
  </si>
  <si>
    <t>Horas extraordinarias 100%</t>
  </si>
  <si>
    <t>Outros (especificar)</t>
  </si>
  <si>
    <t>TOTAL DO MÓDULO 1</t>
  </si>
  <si>
    <t>Município</t>
  </si>
  <si>
    <t>Ano do Acordo, Convenção ou Dissídio Coletivo</t>
  </si>
  <si>
    <t>Nº de meses de execução contratual</t>
  </si>
  <si>
    <t xml:space="preserve">Rio de Janeiro </t>
  </si>
  <si>
    <t>MÓDULO 2 – ENCARGOS E BENEFÍCIOS ANUAIS, MENSAIS E DIÁRIOS</t>
  </si>
  <si>
    <t>Submódulo 2.1 - 13º Salário, Férias e Adicional de Férias</t>
  </si>
  <si>
    <t>%</t>
  </si>
  <si>
    <t>TOTAL SUBMÓDULO 2.1</t>
  </si>
  <si>
    <t xml:space="preserve">13° (Décimo-terceiro) salário </t>
  </si>
  <si>
    <t xml:space="preserve">Adicional de Férias </t>
  </si>
  <si>
    <t>Submódulo 2.2 - GPS, FGTS e Outras Contribuições</t>
  </si>
  <si>
    <t xml:space="preserve">INSS </t>
  </si>
  <si>
    <t>Salário Educação</t>
  </si>
  <si>
    <t>SAT (Seguro Acidente de Trabalho)</t>
  </si>
  <si>
    <t>SESC ou SESI</t>
  </si>
  <si>
    <t>SENAI - SENAC</t>
  </si>
  <si>
    <t>SEBRAE</t>
  </si>
  <si>
    <t>INCRA</t>
  </si>
  <si>
    <t>FGTS</t>
  </si>
  <si>
    <t>Submódulo 2.3 - Benefícios Mensais e Diários</t>
  </si>
  <si>
    <t xml:space="preserve">Vale Transporte </t>
  </si>
  <si>
    <t xml:space="preserve">Auxílio-Refeição/Alimentação </t>
  </si>
  <si>
    <t xml:space="preserve">Assistência Médica e Familiar </t>
  </si>
  <si>
    <t xml:space="preserve">Benefício Social Familiar </t>
  </si>
  <si>
    <t xml:space="preserve">Contribuição Atvidade Sindical Patronal </t>
  </si>
  <si>
    <t xml:space="preserve">Outros </t>
  </si>
  <si>
    <t>TOTAL SUBMÓDULO 2.3</t>
  </si>
  <si>
    <t>QUADRO-RESUMO DO MÓDULO 2 - ENCARGOS, BENEFÍCIOS ANUAIS, MENSAIS E DIÁRIOS</t>
  </si>
  <si>
    <t>Módulo 2 - Encargos, Benefícios Anuais, Mensais e Diários</t>
  </si>
  <si>
    <t>2.1</t>
  </si>
  <si>
    <t>2.2</t>
  </si>
  <si>
    <t>2.3</t>
  </si>
  <si>
    <t>13º Salário, Férias e Adicional de Férias</t>
  </si>
  <si>
    <t>GPS, FGTS e Outras Contribuições</t>
  </si>
  <si>
    <t>Benefícios Mensais e Diários</t>
  </si>
  <si>
    <t>TOTAL DO MÓDULO 2</t>
  </si>
  <si>
    <t>MÓDULO 3 – PROVISÃO PARA RESCISÃO</t>
  </si>
  <si>
    <t>PROVISÃO PARA RESCISÃO</t>
  </si>
  <si>
    <t>Aviso Prévio Indenizado</t>
  </si>
  <si>
    <t>Incidência do FGTS sobre Aviso Prévio Indenizado</t>
  </si>
  <si>
    <t>Multa do FGTS sobre o Aviso Prévio Indenizado</t>
  </si>
  <si>
    <t xml:space="preserve">Aviso Prévio Trabalhado </t>
  </si>
  <si>
    <t>Multa do FGTS sobre o Aviso Prévio Trabalhado</t>
  </si>
  <si>
    <t>Incidência de GPS, FGTS e outras contribuições sobre Aviso Prévio Trabalhado</t>
  </si>
  <si>
    <t>MÓDULO 4 – CUSTO DE REPOSIÇÃO DO PROFISSIONAL AUSENTE</t>
  </si>
  <si>
    <t>Submódulo 4.1 - Substituto nas Ausências Legais</t>
  </si>
  <si>
    <t xml:space="preserve">Substituto na cobertura de Férias </t>
  </si>
  <si>
    <t>Substituto na cobertura de Ausências Legais</t>
  </si>
  <si>
    <t>Substituto na cobertura de Licença Paternidade</t>
  </si>
  <si>
    <t xml:space="preserve">Substituto na cobertura de Ausência por Acidente de Trabalho </t>
  </si>
  <si>
    <t>Substituto na cobertura de Afastamento Maternidade</t>
  </si>
  <si>
    <t>Substituto na cobertura de Outras Ausências (especificar)</t>
  </si>
  <si>
    <t>TOTAL SUBMÓDULO 4.1</t>
  </si>
  <si>
    <t>Submódulo 4.2 - Substituto na Intrajornada</t>
  </si>
  <si>
    <t>Intervalo para Repouso ou Alimentação</t>
  </si>
  <si>
    <t>TOTAL SUBMÓDULO 4.2</t>
  </si>
  <si>
    <t>QUADRO-RESUMO DO MÓDULO 4 - CUSTO DE REPOSIÇÃO DO PROFISSIONAL AUSENTE</t>
  </si>
  <si>
    <t>Módulo 4 - Custo de Reposição do Profissional Ausente</t>
  </si>
  <si>
    <t>4.1</t>
  </si>
  <si>
    <t>4.2</t>
  </si>
  <si>
    <t>Substituto nas Ausências Legais</t>
  </si>
  <si>
    <t>Substituto na Intrajornada</t>
  </si>
  <si>
    <t>TOTAL DO MÓDULO 4</t>
  </si>
  <si>
    <t>MÓDULO 5 – INSUMOS DIVERSOS</t>
  </si>
  <si>
    <t xml:space="preserve">Uniformes </t>
  </si>
  <si>
    <t xml:space="preserve">Equipamentos </t>
  </si>
  <si>
    <t xml:space="preserve">Materiais </t>
  </si>
  <si>
    <t>Outros (Especificar)</t>
  </si>
  <si>
    <t>INSUMOS DIVERSOS</t>
  </si>
  <si>
    <t>TOTAL DO MÓDULO 5</t>
  </si>
  <si>
    <t>MÓDULO 6 – CUSTOS INDIRETOS, TRIBUTOS E LUCRO</t>
  </si>
  <si>
    <t>C.1</t>
  </si>
  <si>
    <t>C.2</t>
  </si>
  <si>
    <t>C.3</t>
  </si>
  <si>
    <t>C.4</t>
  </si>
  <si>
    <t>CUSTOS INDIRETOS, TRIBUTOS E LUCRO</t>
  </si>
  <si>
    <t xml:space="preserve">Custos indiretos </t>
  </si>
  <si>
    <t>Lucro</t>
  </si>
  <si>
    <t>PIS</t>
  </si>
  <si>
    <t>COFINS</t>
  </si>
  <si>
    <t>ISS</t>
  </si>
  <si>
    <t>CPRB</t>
  </si>
  <si>
    <t>TOTAL MÓDULO 6</t>
  </si>
  <si>
    <t>QUADRO RESUMO DO CUSTO POR EMPREGADO</t>
  </si>
  <si>
    <t>Mão-de-Obra vinculada à execução contratual (valor por empregado)</t>
  </si>
  <si>
    <t>Subtotal (A + B + C + D + E)</t>
  </si>
  <si>
    <t>PREÇO TOTAL POR EMPREGADO</t>
  </si>
  <si>
    <t xml:space="preserve">ITEM </t>
  </si>
  <si>
    <t xml:space="preserve">TIPO DO SERVIÇO </t>
  </si>
  <si>
    <t>QTD (A)</t>
  </si>
  <si>
    <t>VALOR UNITÁRIO (B)</t>
  </si>
  <si>
    <t>VALOR ANUAL (D) = (C*12)</t>
  </si>
  <si>
    <t>VALOR MENSAL (C)=(A*B)</t>
  </si>
  <si>
    <t xml:space="preserve">VALOR TOTAL </t>
  </si>
  <si>
    <t>UNIFORMES - COMPOSIÇÃO - VALOR MENSAL (FIXO)</t>
  </si>
  <si>
    <t>Item</t>
  </si>
  <si>
    <t>Quantidade</t>
  </si>
  <si>
    <t>Custo Unitário</t>
  </si>
  <si>
    <t>Vida útil (meses)</t>
  </si>
  <si>
    <t>Valor mensal</t>
  </si>
  <si>
    <t>Custo mensal por funcionário</t>
  </si>
  <si>
    <t>EQUIPAMENTOS E UTENSÍLIOS – COMPOSIÇÃO – VALOR MENSAL (FIXO)</t>
  </si>
  <si>
    <t>Descrição</t>
  </si>
  <si>
    <t>Quantidade estimada</t>
  </si>
  <si>
    <t>Duração dos itens 
(vida útil em meses)</t>
  </si>
  <si>
    <t>Custo mensal</t>
  </si>
  <si>
    <t>TOTAL MENSAL</t>
  </si>
  <si>
    <t>TOTAL MENSAL POR FUNCIONÁRIO</t>
  </si>
  <si>
    <t>(1 Remuneração x (1/12) = 0,0833 = 8,33% IN 02/2008 SLTI = 8,33% ou no caso de conta vinculada (1 Remuneração x (1/11) = 0,09090 = 9,09% ≅ 9,075% IN 05/2017 SEGES = 9,075%</t>
  </si>
  <si>
    <t>(1 Remuneração/3) x (1/12 meses) = 0,0278 = 2,78% IN 02/2008 SLTI  = 2,78% ou no caso de conta vinculada (1 Remuneração/3) x (1/11 meses) = 0,0303 = 3,03% ≅ 3,025% IN 05/2017 SEGES = 3,025%</t>
  </si>
  <si>
    <t>Art. 15, da Lei nº 9.424/96 e IN 9710RFB/2009 – Anexo II de Alíquotas por códigos FPAS</t>
  </si>
  <si>
    <t>Art.22 Inciso II da Lei nº8.212/91, Art. 10 da Lei nº 10.666/2003 e Decreto nº 6.957/09 (alíquota RAT de 0,50% x FAP de 1,00% = RAT Ajustado de 1,00%)</t>
  </si>
  <si>
    <t>IN 971 RFB/2009 – Anexo II – Tabela de Alíquotas por códigos FPAS</t>
  </si>
  <si>
    <t>Art. 8 parágrafo 3º da Lei nº 8.029/1990 e IN 971 RFB/2009 – Anexo  II Tabela de Alíquotas por códigos FPAS</t>
  </si>
  <si>
    <t>Art. 15, da Lei nº 8.036/90</t>
  </si>
  <si>
    <t>De acordo com a Convenção Coletiva de Trabalho.</t>
  </si>
  <si>
    <t xml:space="preserve">(1/12 * 0,05) * 100 = 0,42% / §1° do art. 487 da CLT. </t>
  </si>
  <si>
    <t>8% * 0,42% = 0,03% / Incidência do FGTS sobre o API</t>
  </si>
  <si>
    <t>(1 Remuneração + 0,0833 13° + 0,0833 Férias + 0,0278 Adicional Férias) * 0,08 FGTS * 0,4 Multa * 0,05 estimativa de ocorrência = (1,1944) * 0,08 * 0,4 * 0,05 = 0,19%</t>
  </si>
  <si>
    <t>((7/30) / 12) * 100 = 1,94% Considerando que 100% dos funcionários serão demitidos após os 12 meses</t>
  </si>
  <si>
    <t>(H47 * H70) Submódulo 2.2 sobre a alíquota do APT</t>
  </si>
  <si>
    <t>(1 Remuneração + 0,0833 13° + 0,0833 Férias + 0,0278 Adicional Férias) * 0,08 FGTS * 0,4 Multa = (1,1944) * 0,08 * 0,4 = 3,82%</t>
  </si>
  <si>
    <t>(2,96 / 30)*(1/12) = 0,0082 O Ministério da Previdência informou que há, em média, 2,96 faltas por ano nesta rubrica</t>
  </si>
  <si>
    <t>5 (faltas) / 30 (dias) / 12 (meses) * 1,5% (IBGE) = 0,02% De acordo com o Acórdão TCU 1904 07 Plenário, com base em estudo do IBGE, a média de trabalhadores que são pais durante o ano é de 1,5%</t>
  </si>
  <si>
    <t>((5/30)/12) x 0,0078 x 100 = 0,03% De acordo com os números do Ministério da Previdência de Assistência Social, baseados em informações prestadas pelos empregadores, por meio da GFIP, 0,78% dos empregados se acidentam no ano.</t>
  </si>
  <si>
    <t>120 (Licença) / 30 (dias) / 12 (meses) * 1,5% (IBGE) = 0,49% Custo suportado pela empresa para a substituição da empregada durante o período de afastamento para o gozo da licença maternidade, o qual possui duração de 120 (cento e vinte) dias, assegurado pelo art. 7º, XVIII da CF/88 e pelas Leis 8.213/1991, 10.421/2002 e 10.710/2003.</t>
  </si>
  <si>
    <t>Art.7 e 8 da LEI Nº 12.546, DE 14 DE DEZEMBRO DE 2011.</t>
  </si>
  <si>
    <t>O BUI possibilita a utilização de até dois transportes públicos, um deles obrigatoriamente intermunicipal, no período de três horas, pagando o valor máximo de R$ 8,55. Pode ser utilizado até duas vezes por dia, com o intervalo mínimo de uma hora.</t>
  </si>
  <si>
    <t>Lei nº 3.691 de 28.11.2003</t>
  </si>
  <si>
    <t xml:space="preserve">SINTTEL RJ </t>
  </si>
  <si>
    <t>Uso da desoneração.</t>
  </si>
  <si>
    <t>BLUSA POLO</t>
  </si>
  <si>
    <t>CALÇA JEANS</t>
  </si>
  <si>
    <t>MEIA DE ALGODÃO</t>
  </si>
  <si>
    <t>SAPATO PRETO</t>
  </si>
  <si>
    <t>CRACHÁ DE IDENTIFICAÇÃO</t>
  </si>
  <si>
    <t>HEADSETS</t>
  </si>
  <si>
    <t>Telefonista</t>
  </si>
  <si>
    <t>4222-05</t>
  </si>
  <si>
    <t xml:space="preserve">Supervisor </t>
  </si>
  <si>
    <t>Uso da cumulatividade</t>
  </si>
  <si>
    <t>4101-05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</si>
</sst>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[$R$-416]\ #,##0.00;[Red]\-[$R$-416]\ #,##0.00"/>
    <numFmt numFmtId="166" formatCode="&quot;R$&quot;\ 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  <charset val="1"/>
    </font>
    <font>
      <b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2"/>
      <name val="Arial"/>
      <family val="2"/>
      <charset val="1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DC3E6"/>
        <bgColor rgb="FFBDD7EE"/>
      </patternFill>
    </fill>
    <fill>
      <patternFill patternType="solid">
        <fgColor rgb="FFB2B2B2"/>
        <bgColor rgb="FF9DC3E6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ill="0" applyBorder="0" applyAlignment="0" applyProtection="0"/>
    <xf numFmtId="164" fontId="4" fillId="0" borderId="0" applyFill="0" applyBorder="0" applyAlignment="0" applyProtection="0"/>
    <xf numFmtId="0" fontId="10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44" fontId="0" fillId="0" borderId="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2" fillId="0" borderId="1" xfId="2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0" fontId="8" fillId="0" borderId="1" xfId="3" applyFont="1" applyBorder="1" applyAlignment="1">
      <alignment horizontal="center" vertical="center"/>
    </xf>
    <xf numFmtId="165" fontId="8" fillId="0" borderId="1" xfId="3" applyNumberFormat="1" applyFont="1" applyBorder="1" applyAlignment="1">
      <alignment horizontal="center" vertical="center"/>
    </xf>
    <xf numFmtId="0" fontId="6" fillId="4" borderId="1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165" fontId="6" fillId="4" borderId="1" xfId="3" applyNumberFormat="1" applyFont="1" applyFill="1" applyBorder="1" applyAlignment="1">
      <alignment horizontal="center" vertical="center"/>
    </xf>
    <xf numFmtId="0" fontId="4" fillId="0" borderId="0" xfId="3"/>
    <xf numFmtId="49" fontId="5" fillId="0" borderId="0" xfId="3" applyNumberFormat="1" applyFont="1"/>
    <xf numFmtId="49" fontId="5" fillId="0" borderId="0" xfId="5" applyNumberFormat="1" applyFont="1"/>
    <xf numFmtId="49" fontId="4" fillId="0" borderId="0" xfId="3" applyNumberFormat="1"/>
    <xf numFmtId="49" fontId="1" fillId="0" borderId="0" xfId="6" applyNumberFormat="1" applyFont="1" applyFill="1"/>
    <xf numFmtId="165" fontId="9" fillId="0" borderId="5" xfId="0" applyNumberFormat="1" applyFont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165" fontId="8" fillId="0" borderId="10" xfId="0" applyNumberFormat="1" applyFont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5" fontId="8" fillId="0" borderId="11" xfId="0" applyNumberFormat="1" applyFont="1" applyBorder="1" applyAlignment="1">
      <alignment horizontal="center" vertical="center"/>
    </xf>
    <xf numFmtId="165" fontId="8" fillId="5" borderId="12" xfId="0" applyNumberFormat="1" applyFont="1" applyFill="1" applyBorder="1" applyAlignment="1">
      <alignment horizontal="center" vertical="center"/>
    </xf>
    <xf numFmtId="10" fontId="0" fillId="0" borderId="0" xfId="0" applyNumberFormat="1"/>
    <xf numFmtId="166" fontId="0" fillId="0" borderId="1" xfId="0" applyNumberForma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/>
    </xf>
    <xf numFmtId="0" fontId="6" fillId="4" borderId="1" xfId="3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6" fontId="0" fillId="0" borderId="1" xfId="1" applyNumberFormat="1" applyFont="1" applyBorder="1" applyAlignment="1">
      <alignment horizontal="center"/>
    </xf>
    <xf numFmtId="166" fontId="2" fillId="0" borderId="1" xfId="1" applyNumberFormat="1" applyFont="1" applyBorder="1" applyAlignment="1">
      <alignment horizontal="center"/>
    </xf>
  </cellXfs>
  <cellStyles count="7">
    <cellStyle name="Hiperlink" xfId="6" builtinId="8"/>
    <cellStyle name="Moeda" xfId="1" builtinId="4"/>
    <cellStyle name="Moeda 2" xfId="5"/>
    <cellStyle name="Normal" xfId="0" builtinId="0"/>
    <cellStyle name="Normal 2" xfId="3"/>
    <cellStyle name="Porcentagem" xfId="2" builtinId="5"/>
    <cellStyle name="Porcentag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arioca.rio/servicos/iss-aliquotas-base-de-calculo-e-codigo-de-atividades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carioca.rio/servicos/iss-aliquotas-base-de-calculo-e-codigo-de-atividad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25"/>
  <sheetViews>
    <sheetView topLeftCell="A99" zoomScale="85" zoomScaleNormal="85" workbookViewId="0">
      <selection sqref="A1:I123"/>
    </sheetView>
  </sheetViews>
  <sheetFormatPr defaultRowHeight="15" x14ac:dyDescent="0.25"/>
  <cols>
    <col min="1" max="1" width="8.85546875" customWidth="1"/>
    <col min="2" max="2" width="15.28515625" customWidth="1"/>
    <col min="4" max="4" width="18.42578125" customWidth="1"/>
    <col min="7" max="7" width="18.28515625" customWidth="1"/>
    <col min="8" max="8" width="10.42578125" customWidth="1"/>
    <col min="9" max="9" width="26.7109375" customWidth="1"/>
  </cols>
  <sheetData>
    <row r="1" spans="1:9" x14ac:dyDescent="0.25">
      <c r="A1" s="43" t="s">
        <v>162</v>
      </c>
      <c r="B1" s="43"/>
      <c r="C1" s="43"/>
      <c r="D1" s="43"/>
      <c r="E1" s="43"/>
      <c r="F1" s="43"/>
      <c r="G1" s="43"/>
      <c r="H1" s="43"/>
      <c r="I1" s="43"/>
    </row>
    <row r="3" spans="1:9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2" t="s">
        <v>1</v>
      </c>
      <c r="B4" s="45" t="s">
        <v>5</v>
      </c>
      <c r="C4" s="45"/>
      <c r="D4" s="45"/>
      <c r="E4" s="45"/>
      <c r="F4" s="45"/>
      <c r="G4" s="45"/>
      <c r="H4" s="54">
        <v>45309</v>
      </c>
      <c r="I4" s="54"/>
    </row>
    <row r="5" spans="1:9" x14ac:dyDescent="0.25">
      <c r="A5" s="2" t="s">
        <v>2</v>
      </c>
      <c r="B5" s="45" t="s">
        <v>33</v>
      </c>
      <c r="C5" s="45"/>
      <c r="D5" s="45"/>
      <c r="E5" s="45"/>
      <c r="F5" s="45"/>
      <c r="G5" s="45"/>
      <c r="H5" s="55" t="s">
        <v>36</v>
      </c>
      <c r="I5" s="55"/>
    </row>
    <row r="6" spans="1:9" x14ac:dyDescent="0.25">
      <c r="A6" s="2" t="s">
        <v>3</v>
      </c>
      <c r="B6" s="45" t="s">
        <v>34</v>
      </c>
      <c r="C6" s="45"/>
      <c r="D6" s="45"/>
      <c r="E6" s="45"/>
      <c r="F6" s="45"/>
      <c r="G6" s="45"/>
      <c r="H6" s="55">
        <v>2023</v>
      </c>
      <c r="I6" s="55"/>
    </row>
    <row r="7" spans="1:9" x14ac:dyDescent="0.25">
      <c r="A7" s="2" t="s">
        <v>4</v>
      </c>
      <c r="B7" s="45" t="s">
        <v>35</v>
      </c>
      <c r="C7" s="45"/>
      <c r="D7" s="45"/>
      <c r="E7" s="45"/>
      <c r="F7" s="45"/>
      <c r="G7" s="45"/>
      <c r="H7" s="55">
        <v>12</v>
      </c>
      <c r="I7" s="55"/>
    </row>
    <row r="9" spans="1:9" x14ac:dyDescent="0.25">
      <c r="A9" s="43" t="s">
        <v>6</v>
      </c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55" t="s">
        <v>7</v>
      </c>
      <c r="B10" s="55"/>
      <c r="C10" s="52" t="s">
        <v>8</v>
      </c>
      <c r="D10" s="52"/>
      <c r="E10" s="52" t="s">
        <v>9</v>
      </c>
      <c r="F10" s="52"/>
      <c r="G10" s="52"/>
      <c r="H10" s="52"/>
      <c r="I10" s="52"/>
    </row>
    <row r="11" spans="1:9" x14ac:dyDescent="0.25">
      <c r="A11" s="55" t="s">
        <v>170</v>
      </c>
      <c r="B11" s="55"/>
      <c r="C11" s="52" t="s">
        <v>10</v>
      </c>
      <c r="D11" s="52"/>
      <c r="E11" s="52">
        <v>18</v>
      </c>
      <c r="F11" s="52"/>
      <c r="G11" s="52"/>
      <c r="H11" s="52"/>
      <c r="I11" s="52"/>
    </row>
    <row r="13" spans="1:9" x14ac:dyDescent="0.25">
      <c r="A13" s="43" t="s">
        <v>11</v>
      </c>
      <c r="B13" s="43"/>
      <c r="C13" s="43"/>
      <c r="D13" s="43"/>
      <c r="E13" s="43"/>
      <c r="F13" s="43"/>
      <c r="G13" s="43"/>
      <c r="H13" s="43"/>
      <c r="I13" s="43"/>
    </row>
    <row r="14" spans="1:9" x14ac:dyDescent="0.25">
      <c r="A14" s="2">
        <v>1</v>
      </c>
      <c r="B14" s="45" t="s">
        <v>12</v>
      </c>
      <c r="C14" s="45"/>
      <c r="D14" s="45"/>
      <c r="E14" s="45"/>
      <c r="F14" s="45"/>
      <c r="G14" s="45"/>
      <c r="H14" s="52" t="str">
        <f>A11</f>
        <v>Telefonista</v>
      </c>
      <c r="I14" s="52"/>
    </row>
    <row r="15" spans="1:9" x14ac:dyDescent="0.25">
      <c r="A15" s="2">
        <v>2</v>
      </c>
      <c r="B15" s="45" t="s">
        <v>13</v>
      </c>
      <c r="C15" s="45"/>
      <c r="D15" s="45"/>
      <c r="E15" s="45"/>
      <c r="F15" s="45"/>
      <c r="G15" s="45"/>
      <c r="H15" s="52" t="s">
        <v>171</v>
      </c>
      <c r="I15" s="52"/>
    </row>
    <row r="16" spans="1:9" x14ac:dyDescent="0.25">
      <c r="A16" s="2">
        <v>3</v>
      </c>
      <c r="B16" s="45" t="s">
        <v>14</v>
      </c>
      <c r="C16" s="45"/>
      <c r="D16" s="45"/>
      <c r="E16" s="45"/>
      <c r="F16" s="45"/>
      <c r="G16" s="45"/>
      <c r="H16" s="52">
        <v>1833.91</v>
      </c>
      <c r="I16" s="52"/>
    </row>
    <row r="17" spans="1:9" x14ac:dyDescent="0.25">
      <c r="A17" s="2">
        <v>4</v>
      </c>
      <c r="B17" s="45" t="s">
        <v>15</v>
      </c>
      <c r="C17" s="45"/>
      <c r="D17" s="45"/>
      <c r="E17" s="45"/>
      <c r="F17" s="45"/>
      <c r="G17" s="45"/>
      <c r="H17" s="52" t="str">
        <f>H14</f>
        <v>Telefonista</v>
      </c>
      <c r="I17" s="52"/>
    </row>
    <row r="18" spans="1:9" x14ac:dyDescent="0.25">
      <c r="A18" s="2">
        <v>5</v>
      </c>
      <c r="B18" s="45" t="s">
        <v>16</v>
      </c>
      <c r="C18" s="45"/>
      <c r="D18" s="45"/>
      <c r="E18" s="45"/>
      <c r="F18" s="45"/>
      <c r="G18" s="45"/>
      <c r="H18" s="53">
        <v>44986</v>
      </c>
      <c r="I18" s="52"/>
    </row>
    <row r="20" spans="1:9" x14ac:dyDescent="0.25">
      <c r="A20" s="43" t="s">
        <v>17</v>
      </c>
      <c r="B20" s="43"/>
      <c r="C20" s="43"/>
      <c r="D20" s="43"/>
      <c r="E20" s="43"/>
      <c r="F20" s="43"/>
      <c r="G20" s="43"/>
      <c r="H20" s="43"/>
      <c r="I20" s="43"/>
    </row>
    <row r="21" spans="1:9" x14ac:dyDescent="0.25">
      <c r="A21" s="2">
        <v>1</v>
      </c>
      <c r="B21" s="36" t="s">
        <v>22</v>
      </c>
      <c r="C21" s="36"/>
      <c r="D21" s="36"/>
      <c r="E21" s="36"/>
      <c r="F21" s="36"/>
      <c r="G21" s="36"/>
      <c r="H21" s="2"/>
      <c r="I21" s="2" t="s">
        <v>23</v>
      </c>
    </row>
    <row r="22" spans="1:9" x14ac:dyDescent="0.25">
      <c r="A22" s="2" t="s">
        <v>1</v>
      </c>
      <c r="B22" s="45" t="s">
        <v>24</v>
      </c>
      <c r="C22" s="45"/>
      <c r="D22" s="45"/>
      <c r="E22" s="45"/>
      <c r="F22" s="45"/>
      <c r="G22" s="45"/>
      <c r="H22" s="1"/>
      <c r="I22" s="66">
        <f>H16</f>
        <v>1833.91</v>
      </c>
    </row>
    <row r="23" spans="1:9" x14ac:dyDescent="0.25">
      <c r="A23" s="2" t="s">
        <v>2</v>
      </c>
      <c r="B23" s="45" t="s">
        <v>25</v>
      </c>
      <c r="C23" s="45"/>
      <c r="D23" s="45"/>
      <c r="E23" s="45"/>
      <c r="F23" s="45"/>
      <c r="G23" s="45"/>
      <c r="H23" s="1"/>
      <c r="I23" s="66">
        <v>0</v>
      </c>
    </row>
    <row r="24" spans="1:9" x14ac:dyDescent="0.25">
      <c r="A24" s="2" t="s">
        <v>3</v>
      </c>
      <c r="B24" s="45" t="s">
        <v>26</v>
      </c>
      <c r="C24" s="45"/>
      <c r="D24" s="45"/>
      <c r="E24" s="45"/>
      <c r="F24" s="45"/>
      <c r="G24" s="45"/>
      <c r="H24" s="1"/>
      <c r="I24" s="66">
        <v>0</v>
      </c>
    </row>
    <row r="25" spans="1:9" x14ac:dyDescent="0.25">
      <c r="A25" s="2" t="s">
        <v>4</v>
      </c>
      <c r="B25" s="45" t="s">
        <v>27</v>
      </c>
      <c r="C25" s="45"/>
      <c r="D25" s="45"/>
      <c r="E25" s="45"/>
      <c r="F25" s="45"/>
      <c r="G25" s="45"/>
      <c r="H25" s="1"/>
      <c r="I25" s="66">
        <f>H25</f>
        <v>0</v>
      </c>
    </row>
    <row r="26" spans="1:9" x14ac:dyDescent="0.25">
      <c r="A26" s="2" t="s">
        <v>18</v>
      </c>
      <c r="B26" s="45" t="s">
        <v>28</v>
      </c>
      <c r="C26" s="45"/>
      <c r="D26" s="45"/>
      <c r="E26" s="45"/>
      <c r="F26" s="45"/>
      <c r="G26" s="45"/>
      <c r="H26" s="1"/>
      <c r="I26" s="66">
        <f>(I25+I27+I28)/25*5</f>
        <v>0</v>
      </c>
    </row>
    <row r="27" spans="1:9" x14ac:dyDescent="0.25">
      <c r="A27" s="2" t="s">
        <v>19</v>
      </c>
      <c r="B27" s="45" t="s">
        <v>29</v>
      </c>
      <c r="C27" s="45"/>
      <c r="D27" s="45"/>
      <c r="E27" s="45"/>
      <c r="F27" s="45"/>
      <c r="G27" s="45"/>
      <c r="H27" s="1"/>
      <c r="I27" s="66">
        <f>((I22/220)*H27)*1.5</f>
        <v>0</v>
      </c>
    </row>
    <row r="28" spans="1:9" x14ac:dyDescent="0.25">
      <c r="A28" s="2" t="s">
        <v>20</v>
      </c>
      <c r="B28" s="45" t="s">
        <v>30</v>
      </c>
      <c r="C28" s="45"/>
      <c r="D28" s="45"/>
      <c r="E28" s="45"/>
      <c r="F28" s="45"/>
      <c r="G28" s="45"/>
      <c r="H28" s="1"/>
      <c r="I28" s="66">
        <f>((I22/220)*H27)*2</f>
        <v>0</v>
      </c>
    </row>
    <row r="29" spans="1:9" x14ac:dyDescent="0.25">
      <c r="A29" s="2" t="s">
        <v>21</v>
      </c>
      <c r="B29" s="45" t="s">
        <v>31</v>
      </c>
      <c r="C29" s="45"/>
      <c r="D29" s="45"/>
      <c r="E29" s="45"/>
      <c r="F29" s="45"/>
      <c r="G29" s="45"/>
      <c r="H29" s="1"/>
      <c r="I29" s="66">
        <v>0</v>
      </c>
    </row>
    <row r="30" spans="1:9" x14ac:dyDescent="0.25">
      <c r="A30" s="36" t="s">
        <v>32</v>
      </c>
      <c r="B30" s="36"/>
      <c r="C30" s="36"/>
      <c r="D30" s="36"/>
      <c r="E30" s="36"/>
      <c r="F30" s="36"/>
      <c r="G30" s="36"/>
      <c r="H30" s="36"/>
      <c r="I30" s="63">
        <f>TRUNC(SUM(I22:I29),2)</f>
        <v>1833.91</v>
      </c>
    </row>
    <row r="32" spans="1:9" x14ac:dyDescent="0.25">
      <c r="A32" s="43" t="s">
        <v>37</v>
      </c>
      <c r="B32" s="43"/>
      <c r="C32" s="43"/>
      <c r="D32" s="43"/>
      <c r="E32" s="43"/>
      <c r="F32" s="43"/>
      <c r="G32" s="43"/>
      <c r="H32" s="43"/>
      <c r="I32" s="43"/>
    </row>
    <row r="33" spans="1:11" x14ac:dyDescent="0.25">
      <c r="A33" s="36" t="s">
        <v>38</v>
      </c>
      <c r="B33" s="36"/>
      <c r="C33" s="36"/>
      <c r="D33" s="36"/>
      <c r="E33" s="36"/>
      <c r="F33" s="36"/>
      <c r="G33" s="36"/>
      <c r="H33" s="2" t="s">
        <v>39</v>
      </c>
      <c r="I33" s="2" t="s">
        <v>23</v>
      </c>
      <c r="K33" s="17"/>
    </row>
    <row r="34" spans="1:11" x14ac:dyDescent="0.25">
      <c r="A34" s="2" t="s">
        <v>1</v>
      </c>
      <c r="B34" s="45" t="s">
        <v>41</v>
      </c>
      <c r="C34" s="45"/>
      <c r="D34" s="45"/>
      <c r="E34" s="45"/>
      <c r="F34" s="45"/>
      <c r="G34" s="45"/>
      <c r="H34" s="7">
        <v>8.3299999999999999E-2</v>
      </c>
      <c r="I34" s="66">
        <f>TRUNC(H34*I30,2)</f>
        <v>152.76</v>
      </c>
      <c r="K34" s="17" t="s">
        <v>141</v>
      </c>
    </row>
    <row r="35" spans="1:11" x14ac:dyDescent="0.25">
      <c r="A35" s="2" t="s">
        <v>2</v>
      </c>
      <c r="B35" s="45" t="s">
        <v>42</v>
      </c>
      <c r="C35" s="45"/>
      <c r="D35" s="45"/>
      <c r="E35" s="45"/>
      <c r="F35" s="45"/>
      <c r="G35" s="45"/>
      <c r="H35" s="7">
        <v>2.7799999999999998E-2</v>
      </c>
      <c r="I35" s="66">
        <f>TRUNC(H35*I30,2)</f>
        <v>50.98</v>
      </c>
      <c r="K35" s="20" t="s">
        <v>142</v>
      </c>
    </row>
    <row r="36" spans="1:11" x14ac:dyDescent="0.25">
      <c r="A36" s="44" t="s">
        <v>40</v>
      </c>
      <c r="B36" s="44"/>
      <c r="C36" s="44"/>
      <c r="D36" s="44"/>
      <c r="E36" s="44"/>
      <c r="F36" s="44"/>
      <c r="G36" s="44"/>
      <c r="H36" s="8">
        <f>TRUNC(SUM(H34:H35),4)</f>
        <v>0.1111</v>
      </c>
      <c r="I36" s="67">
        <f>TRUNC(SUM(I34:I35),2)</f>
        <v>203.74</v>
      </c>
      <c r="K36" s="17"/>
    </row>
    <row r="37" spans="1:11" x14ac:dyDescent="0.25">
      <c r="K37" s="18"/>
    </row>
    <row r="38" spans="1:11" x14ac:dyDescent="0.25">
      <c r="A38" s="36" t="s">
        <v>43</v>
      </c>
      <c r="B38" s="36"/>
      <c r="C38" s="36"/>
      <c r="D38" s="36"/>
      <c r="E38" s="36"/>
      <c r="F38" s="36"/>
      <c r="G38" s="36"/>
      <c r="H38" s="2" t="s">
        <v>39</v>
      </c>
      <c r="I38" s="2" t="s">
        <v>23</v>
      </c>
      <c r="K38" s="17"/>
    </row>
    <row r="39" spans="1:11" x14ac:dyDescent="0.25">
      <c r="A39" s="2" t="s">
        <v>1</v>
      </c>
      <c r="B39" s="45" t="s">
        <v>44</v>
      </c>
      <c r="C39" s="45"/>
      <c r="D39" s="45"/>
      <c r="E39" s="45"/>
      <c r="F39" s="45"/>
      <c r="G39" s="45"/>
      <c r="H39" s="7">
        <v>0</v>
      </c>
      <c r="I39" s="66">
        <f>(I30+I36)*H39</f>
        <v>0</v>
      </c>
      <c r="K39" s="20" t="s">
        <v>163</v>
      </c>
    </row>
    <row r="40" spans="1:11" x14ac:dyDescent="0.25">
      <c r="A40" s="2" t="s">
        <v>2</v>
      </c>
      <c r="B40" s="45" t="s">
        <v>45</v>
      </c>
      <c r="C40" s="45"/>
      <c r="D40" s="45"/>
      <c r="E40" s="45"/>
      <c r="F40" s="45"/>
      <c r="G40" s="45"/>
      <c r="H40" s="7">
        <v>2.5000000000000001E-2</v>
      </c>
      <c r="I40" s="66">
        <f>(I30+I36)*H40</f>
        <v>50.941250000000004</v>
      </c>
      <c r="K40" s="20" t="s">
        <v>143</v>
      </c>
    </row>
    <row r="41" spans="1:11" x14ac:dyDescent="0.25">
      <c r="A41" s="2" t="s">
        <v>3</v>
      </c>
      <c r="B41" s="45" t="s">
        <v>46</v>
      </c>
      <c r="C41" s="45"/>
      <c r="D41" s="45"/>
      <c r="E41" s="45"/>
      <c r="F41" s="45"/>
      <c r="G41" s="45"/>
      <c r="H41" s="7">
        <v>5.0000000000000001E-3</v>
      </c>
      <c r="I41" s="66">
        <f>(I30+I36)*H41</f>
        <v>10.18825</v>
      </c>
      <c r="K41" s="20" t="s">
        <v>144</v>
      </c>
    </row>
    <row r="42" spans="1:11" x14ac:dyDescent="0.25">
      <c r="A42" s="2" t="s">
        <v>4</v>
      </c>
      <c r="B42" s="45" t="s">
        <v>47</v>
      </c>
      <c r="C42" s="45"/>
      <c r="D42" s="45"/>
      <c r="E42" s="45"/>
      <c r="F42" s="45"/>
      <c r="G42" s="45"/>
      <c r="H42" s="7">
        <v>1.4999999999999999E-2</v>
      </c>
      <c r="I42" s="66">
        <f>(I30+I36)*H42</f>
        <v>30.56475</v>
      </c>
      <c r="K42" s="20" t="s">
        <v>145</v>
      </c>
    </row>
    <row r="43" spans="1:11" x14ac:dyDescent="0.25">
      <c r="A43" s="2" t="s">
        <v>18</v>
      </c>
      <c r="B43" s="45" t="s">
        <v>48</v>
      </c>
      <c r="C43" s="45"/>
      <c r="D43" s="45"/>
      <c r="E43" s="45"/>
      <c r="F43" s="45"/>
      <c r="G43" s="45"/>
      <c r="H43" s="7">
        <v>0.01</v>
      </c>
      <c r="I43" s="66">
        <f>(I30+I36)*H43</f>
        <v>20.3765</v>
      </c>
      <c r="K43" s="20" t="s">
        <v>145</v>
      </c>
    </row>
    <row r="44" spans="1:11" x14ac:dyDescent="0.25">
      <c r="A44" s="2" t="s">
        <v>19</v>
      </c>
      <c r="B44" s="45" t="s">
        <v>49</v>
      </c>
      <c r="C44" s="45"/>
      <c r="D44" s="45"/>
      <c r="E44" s="45"/>
      <c r="F44" s="45"/>
      <c r="G44" s="45"/>
      <c r="H44" s="7">
        <v>6.0000000000000001E-3</v>
      </c>
      <c r="I44" s="66">
        <f>(I30+I36)*H44</f>
        <v>12.225900000000001</v>
      </c>
      <c r="K44" s="20" t="s">
        <v>146</v>
      </c>
    </row>
    <row r="45" spans="1:11" x14ac:dyDescent="0.25">
      <c r="A45" s="2" t="s">
        <v>20</v>
      </c>
      <c r="B45" s="45" t="s">
        <v>50</v>
      </c>
      <c r="C45" s="45"/>
      <c r="D45" s="45"/>
      <c r="E45" s="45"/>
      <c r="F45" s="45"/>
      <c r="G45" s="45"/>
      <c r="H45" s="7">
        <v>2E-3</v>
      </c>
      <c r="I45" s="66">
        <f>(I30+I36)*H45</f>
        <v>4.0753000000000004</v>
      </c>
      <c r="K45" s="20" t="s">
        <v>145</v>
      </c>
    </row>
    <row r="46" spans="1:11" x14ac:dyDescent="0.25">
      <c r="A46" s="2" t="s">
        <v>21</v>
      </c>
      <c r="B46" s="45" t="s">
        <v>51</v>
      </c>
      <c r="C46" s="45"/>
      <c r="D46" s="45"/>
      <c r="E46" s="45"/>
      <c r="F46" s="45"/>
      <c r="G46" s="45"/>
      <c r="H46" s="7">
        <v>0.08</v>
      </c>
      <c r="I46" s="66">
        <f>(I30+I36)*H46</f>
        <v>163.012</v>
      </c>
      <c r="K46" s="20" t="s">
        <v>147</v>
      </c>
    </row>
    <row r="47" spans="1:11" x14ac:dyDescent="0.25">
      <c r="A47" s="44" t="s">
        <v>40</v>
      </c>
      <c r="B47" s="44"/>
      <c r="C47" s="44"/>
      <c r="D47" s="44"/>
      <c r="E47" s="44"/>
      <c r="F47" s="44"/>
      <c r="G47" s="44"/>
      <c r="H47" s="8">
        <f>SUM(H39:H46)</f>
        <v>0.14300000000000002</v>
      </c>
      <c r="I47" s="67">
        <f>TRUNC(SUM(I39:I46),2)</f>
        <v>291.38</v>
      </c>
      <c r="K47" s="17"/>
    </row>
    <row r="48" spans="1:11" x14ac:dyDescent="0.25">
      <c r="I48" s="64"/>
      <c r="K48" s="17"/>
    </row>
    <row r="49" spans="1:11" x14ac:dyDescent="0.25">
      <c r="A49" s="36" t="s">
        <v>52</v>
      </c>
      <c r="B49" s="36"/>
      <c r="C49" s="36"/>
      <c r="D49" s="36"/>
      <c r="E49" s="36"/>
      <c r="F49" s="36"/>
      <c r="G49" s="36"/>
      <c r="H49" s="2" t="s">
        <v>39</v>
      </c>
      <c r="I49" s="2" t="s">
        <v>23</v>
      </c>
      <c r="K49" s="17"/>
    </row>
    <row r="50" spans="1:11" x14ac:dyDescent="0.25">
      <c r="A50" s="2" t="s">
        <v>1</v>
      </c>
      <c r="B50" s="45" t="s">
        <v>53</v>
      </c>
      <c r="C50" s="45"/>
      <c r="D50" s="45"/>
      <c r="E50" s="45"/>
      <c r="F50" s="45"/>
      <c r="G50" s="45"/>
      <c r="H50" s="5">
        <v>8.5500000000000007</v>
      </c>
      <c r="I50" s="66">
        <f>IF((H50*2*22)-(I22*0.06)&lt;0,0,(H50*2*22)-(I22*0.06))</f>
        <v>266.16540000000003</v>
      </c>
      <c r="K50" s="20" t="s">
        <v>160</v>
      </c>
    </row>
    <row r="51" spans="1:11" x14ac:dyDescent="0.25">
      <c r="A51" s="2" t="s">
        <v>2</v>
      </c>
      <c r="B51" s="45" t="s">
        <v>54</v>
      </c>
      <c r="C51" s="45"/>
      <c r="D51" s="45"/>
      <c r="E51" s="45"/>
      <c r="F51" s="45"/>
      <c r="G51" s="45"/>
      <c r="H51" s="5">
        <v>22.5</v>
      </c>
      <c r="I51" s="63">
        <f>H51*22*0.9</f>
        <v>445.5</v>
      </c>
      <c r="K51" s="20" t="s">
        <v>148</v>
      </c>
    </row>
    <row r="52" spans="1:11" x14ac:dyDescent="0.25">
      <c r="A52" s="2" t="s">
        <v>3</v>
      </c>
      <c r="B52" s="45" t="s">
        <v>55</v>
      </c>
      <c r="C52" s="45"/>
      <c r="D52" s="45"/>
      <c r="E52" s="45"/>
      <c r="F52" s="45"/>
      <c r="G52" s="45"/>
      <c r="H52" s="5">
        <v>0</v>
      </c>
      <c r="I52" s="63">
        <f>H52</f>
        <v>0</v>
      </c>
      <c r="K52" s="20" t="s">
        <v>148</v>
      </c>
    </row>
    <row r="53" spans="1:11" x14ac:dyDescent="0.25">
      <c r="A53" s="2" t="s">
        <v>4</v>
      </c>
      <c r="B53" s="45" t="s">
        <v>56</v>
      </c>
      <c r="C53" s="45"/>
      <c r="D53" s="45"/>
      <c r="E53" s="45"/>
      <c r="F53" s="45"/>
      <c r="G53" s="45"/>
      <c r="H53" s="5">
        <v>19</v>
      </c>
      <c r="I53" s="63">
        <f>H53</f>
        <v>19</v>
      </c>
      <c r="K53" s="20" t="s">
        <v>148</v>
      </c>
    </row>
    <row r="54" spans="1:11" x14ac:dyDescent="0.25">
      <c r="A54" s="2" t="s">
        <v>18</v>
      </c>
      <c r="B54" s="46" t="s">
        <v>57</v>
      </c>
      <c r="C54" s="47"/>
      <c r="D54" s="47"/>
      <c r="E54" s="47"/>
      <c r="F54" s="47"/>
      <c r="G54" s="48"/>
      <c r="H54" s="5">
        <v>0</v>
      </c>
      <c r="I54" s="63">
        <f>H54</f>
        <v>0</v>
      </c>
      <c r="K54" s="20" t="s">
        <v>148</v>
      </c>
    </row>
    <row r="55" spans="1:11" x14ac:dyDescent="0.25">
      <c r="A55" s="2" t="s">
        <v>19</v>
      </c>
      <c r="B55" s="46" t="s">
        <v>58</v>
      </c>
      <c r="C55" s="47"/>
      <c r="D55" s="47"/>
      <c r="E55" s="47"/>
      <c r="F55" s="47"/>
      <c r="G55" s="48"/>
      <c r="H55" s="5">
        <v>0</v>
      </c>
      <c r="I55" s="63">
        <f>H55</f>
        <v>0</v>
      </c>
      <c r="K55" s="17"/>
    </row>
    <row r="56" spans="1:11" x14ac:dyDescent="0.25">
      <c r="A56" s="44" t="s">
        <v>59</v>
      </c>
      <c r="B56" s="44"/>
      <c r="C56" s="44"/>
      <c r="D56" s="44"/>
      <c r="E56" s="44"/>
      <c r="F56" s="44"/>
      <c r="G56" s="44"/>
      <c r="H56" s="44"/>
      <c r="I56" s="67">
        <f>SUM(I50:I55)</f>
        <v>730.66540000000009</v>
      </c>
      <c r="K56" s="17"/>
    </row>
    <row r="57" spans="1:11" x14ac:dyDescent="0.25">
      <c r="K57" s="17"/>
    </row>
    <row r="58" spans="1:11" x14ac:dyDescent="0.25">
      <c r="A58" s="43" t="s">
        <v>60</v>
      </c>
      <c r="B58" s="43"/>
      <c r="C58" s="43"/>
      <c r="D58" s="43"/>
      <c r="E58" s="43"/>
      <c r="F58" s="43"/>
      <c r="G58" s="43"/>
      <c r="H58" s="43"/>
      <c r="I58" s="43"/>
      <c r="K58" s="17"/>
    </row>
    <row r="59" spans="1:11" x14ac:dyDescent="0.25">
      <c r="A59" s="44" t="s">
        <v>61</v>
      </c>
      <c r="B59" s="44"/>
      <c r="C59" s="44"/>
      <c r="D59" s="44"/>
      <c r="E59" s="44"/>
      <c r="F59" s="44"/>
      <c r="G59" s="44"/>
      <c r="H59" s="44"/>
      <c r="I59" s="2" t="s">
        <v>23</v>
      </c>
      <c r="K59" s="17"/>
    </row>
    <row r="60" spans="1:11" x14ac:dyDescent="0.25">
      <c r="A60" s="2" t="s">
        <v>62</v>
      </c>
      <c r="B60" s="52" t="s">
        <v>65</v>
      </c>
      <c r="C60" s="52"/>
      <c r="D60" s="52"/>
      <c r="E60" s="52"/>
      <c r="F60" s="52"/>
      <c r="G60" s="52"/>
      <c r="H60" s="52"/>
      <c r="I60" s="66">
        <f>I36</f>
        <v>203.74</v>
      </c>
      <c r="K60" s="17"/>
    </row>
    <row r="61" spans="1:11" x14ac:dyDescent="0.25">
      <c r="A61" s="2" t="s">
        <v>63</v>
      </c>
      <c r="B61" s="52" t="s">
        <v>66</v>
      </c>
      <c r="C61" s="52"/>
      <c r="D61" s="52"/>
      <c r="E61" s="52"/>
      <c r="F61" s="52"/>
      <c r="G61" s="52"/>
      <c r="H61" s="52"/>
      <c r="I61" s="66">
        <f>I47</f>
        <v>291.38</v>
      </c>
      <c r="K61" s="17"/>
    </row>
    <row r="62" spans="1:11" x14ac:dyDescent="0.25">
      <c r="A62" s="2" t="s">
        <v>64</v>
      </c>
      <c r="B62" s="52" t="s">
        <v>67</v>
      </c>
      <c r="C62" s="52"/>
      <c r="D62" s="52"/>
      <c r="E62" s="52"/>
      <c r="F62" s="52"/>
      <c r="G62" s="52"/>
      <c r="H62" s="52"/>
      <c r="I62" s="66">
        <f>I56</f>
        <v>730.66540000000009</v>
      </c>
      <c r="K62" s="17"/>
    </row>
    <row r="63" spans="1:11" x14ac:dyDescent="0.25">
      <c r="A63" s="44" t="s">
        <v>68</v>
      </c>
      <c r="B63" s="44"/>
      <c r="C63" s="44"/>
      <c r="D63" s="44"/>
      <c r="E63" s="44"/>
      <c r="F63" s="44"/>
      <c r="G63" s="44"/>
      <c r="H63" s="44"/>
      <c r="I63" s="67">
        <f>TRUNC(SUM(I60:I62),2)</f>
        <v>1225.78</v>
      </c>
      <c r="K63" s="17"/>
    </row>
    <row r="64" spans="1:11" x14ac:dyDescent="0.25">
      <c r="K64" s="17"/>
    </row>
    <row r="65" spans="1:11" x14ac:dyDescent="0.25">
      <c r="A65" s="43" t="s">
        <v>69</v>
      </c>
      <c r="B65" s="43"/>
      <c r="C65" s="43"/>
      <c r="D65" s="43"/>
      <c r="E65" s="43"/>
      <c r="F65" s="43"/>
      <c r="G65" s="43"/>
      <c r="H65" s="43"/>
      <c r="I65" s="43"/>
      <c r="K65" s="18"/>
    </row>
    <row r="66" spans="1:11" x14ac:dyDescent="0.25">
      <c r="A66" s="4">
        <v>3</v>
      </c>
      <c r="B66" s="44" t="s">
        <v>70</v>
      </c>
      <c r="C66" s="44"/>
      <c r="D66" s="44"/>
      <c r="E66" s="44"/>
      <c r="F66" s="44"/>
      <c r="G66" s="44"/>
      <c r="H66" s="4" t="s">
        <v>39</v>
      </c>
      <c r="I66" s="4" t="s">
        <v>23</v>
      </c>
      <c r="K66" s="17"/>
    </row>
    <row r="67" spans="1:11" x14ac:dyDescent="0.25">
      <c r="A67" s="2" t="s">
        <v>1</v>
      </c>
      <c r="B67" s="45" t="s">
        <v>71</v>
      </c>
      <c r="C67" s="45"/>
      <c r="D67" s="45"/>
      <c r="E67" s="45"/>
      <c r="F67" s="45"/>
      <c r="G67" s="45"/>
      <c r="H67" s="7">
        <v>4.1999999999999997E-3</v>
      </c>
      <c r="I67" s="63">
        <f t="shared" ref="I67:I72" si="0">H67*$I$30</f>
        <v>7.7024219999999994</v>
      </c>
      <c r="K67" s="20" t="s">
        <v>149</v>
      </c>
    </row>
    <row r="68" spans="1:11" x14ac:dyDescent="0.25">
      <c r="A68" s="2" t="s">
        <v>2</v>
      </c>
      <c r="B68" s="45" t="s">
        <v>72</v>
      </c>
      <c r="C68" s="45"/>
      <c r="D68" s="45"/>
      <c r="E68" s="45"/>
      <c r="F68" s="45"/>
      <c r="G68" s="45"/>
      <c r="H68" s="7">
        <v>2.9999999999999997E-4</v>
      </c>
      <c r="I68" s="63">
        <f t="shared" si="0"/>
        <v>0.55017300000000002</v>
      </c>
      <c r="K68" s="20" t="s">
        <v>150</v>
      </c>
    </row>
    <row r="69" spans="1:11" x14ac:dyDescent="0.25">
      <c r="A69" s="2" t="s">
        <v>3</v>
      </c>
      <c r="B69" s="45" t="s">
        <v>73</v>
      </c>
      <c r="C69" s="45"/>
      <c r="D69" s="45"/>
      <c r="E69" s="45"/>
      <c r="F69" s="45"/>
      <c r="G69" s="45"/>
      <c r="H69" s="7">
        <v>1.9E-3</v>
      </c>
      <c r="I69" s="63">
        <f t="shared" si="0"/>
        <v>3.484429</v>
      </c>
      <c r="K69" s="20" t="s">
        <v>151</v>
      </c>
    </row>
    <row r="70" spans="1:11" x14ac:dyDescent="0.25">
      <c r="A70" s="2" t="s">
        <v>4</v>
      </c>
      <c r="B70" s="45" t="s">
        <v>74</v>
      </c>
      <c r="C70" s="45"/>
      <c r="D70" s="45"/>
      <c r="E70" s="45"/>
      <c r="F70" s="45"/>
      <c r="G70" s="45"/>
      <c r="H70" s="7">
        <v>1.9400000000000001E-2</v>
      </c>
      <c r="I70" s="63">
        <f t="shared" si="0"/>
        <v>35.577854000000002</v>
      </c>
      <c r="K70" s="20" t="s">
        <v>152</v>
      </c>
    </row>
    <row r="71" spans="1:11" x14ac:dyDescent="0.25">
      <c r="A71" s="2" t="s">
        <v>18</v>
      </c>
      <c r="B71" s="45" t="s">
        <v>76</v>
      </c>
      <c r="C71" s="45"/>
      <c r="D71" s="45"/>
      <c r="E71" s="45"/>
      <c r="F71" s="45"/>
      <c r="G71" s="45"/>
      <c r="H71" s="7">
        <v>6.6E-3</v>
      </c>
      <c r="I71" s="63">
        <f t="shared" si="0"/>
        <v>12.103806000000001</v>
      </c>
      <c r="K71" s="20" t="s">
        <v>153</v>
      </c>
    </row>
    <row r="72" spans="1:11" x14ac:dyDescent="0.25">
      <c r="A72" s="2" t="s">
        <v>19</v>
      </c>
      <c r="B72" s="45" t="s">
        <v>75</v>
      </c>
      <c r="C72" s="45"/>
      <c r="D72" s="45"/>
      <c r="E72" s="45"/>
      <c r="F72" s="45"/>
      <c r="G72" s="45"/>
      <c r="H72" s="7">
        <v>3.8199999999999998E-2</v>
      </c>
      <c r="I72" s="63">
        <f t="shared" si="0"/>
        <v>70.055362000000002</v>
      </c>
      <c r="K72" s="20" t="s">
        <v>154</v>
      </c>
    </row>
    <row r="73" spans="1:11" x14ac:dyDescent="0.25">
      <c r="A73" s="44" t="s">
        <v>68</v>
      </c>
      <c r="B73" s="44"/>
      <c r="C73" s="44"/>
      <c r="D73" s="44"/>
      <c r="E73" s="44"/>
      <c r="F73" s="44"/>
      <c r="G73" s="44"/>
      <c r="H73" s="9">
        <f>TRUNC(SUM(H67:H72),4)</f>
        <v>7.0599999999999996E-2</v>
      </c>
      <c r="I73" s="63">
        <f>TRUNC(SUM(I67:I72),2)</f>
        <v>129.47</v>
      </c>
      <c r="K73" s="17"/>
    </row>
    <row r="74" spans="1:11" x14ac:dyDescent="0.25">
      <c r="K74" s="18"/>
    </row>
    <row r="75" spans="1:11" x14ac:dyDescent="0.25">
      <c r="A75" s="43" t="s">
        <v>77</v>
      </c>
      <c r="B75" s="43"/>
      <c r="C75" s="43"/>
      <c r="D75" s="43"/>
      <c r="E75" s="43"/>
      <c r="F75" s="43"/>
      <c r="G75" s="43"/>
      <c r="H75" s="43"/>
      <c r="I75" s="43"/>
      <c r="K75" s="17"/>
    </row>
    <row r="76" spans="1:11" x14ac:dyDescent="0.25">
      <c r="A76" s="49" t="s">
        <v>78</v>
      </c>
      <c r="B76" s="50"/>
      <c r="C76" s="50"/>
      <c r="D76" s="50"/>
      <c r="E76" s="50"/>
      <c r="F76" s="50"/>
      <c r="G76" s="51"/>
      <c r="H76" s="2" t="s">
        <v>39</v>
      </c>
      <c r="I76" s="2" t="s">
        <v>23</v>
      </c>
      <c r="K76" s="17"/>
    </row>
    <row r="77" spans="1:11" x14ac:dyDescent="0.25">
      <c r="A77" s="3" t="s">
        <v>1</v>
      </c>
      <c r="B77" s="46" t="s">
        <v>79</v>
      </c>
      <c r="C77" s="47"/>
      <c r="D77" s="47"/>
      <c r="E77" s="47"/>
      <c r="F77" s="47"/>
      <c r="G77" s="48"/>
      <c r="H77" s="7">
        <v>8.3299999999999999E-2</v>
      </c>
      <c r="I77" s="63">
        <f>I$30*H77</f>
        <v>152.764703</v>
      </c>
      <c r="K77" s="17" t="s">
        <v>141</v>
      </c>
    </row>
    <row r="78" spans="1:11" x14ac:dyDescent="0.25">
      <c r="A78" s="3" t="s">
        <v>2</v>
      </c>
      <c r="B78" s="46" t="s">
        <v>80</v>
      </c>
      <c r="C78" s="47"/>
      <c r="D78" s="47"/>
      <c r="E78" s="47"/>
      <c r="F78" s="47"/>
      <c r="G78" s="48"/>
      <c r="H78" s="7">
        <v>8.2000000000000007E-3</v>
      </c>
      <c r="I78" s="63">
        <f>I$30*H78</f>
        <v>15.038062000000002</v>
      </c>
      <c r="K78" s="20" t="s">
        <v>155</v>
      </c>
    </row>
    <row r="79" spans="1:11" x14ac:dyDescent="0.25">
      <c r="A79" s="3" t="s">
        <v>3</v>
      </c>
      <c r="B79" s="46" t="s">
        <v>81</v>
      </c>
      <c r="C79" s="47"/>
      <c r="D79" s="47"/>
      <c r="E79" s="47"/>
      <c r="F79" s="47"/>
      <c r="G79" s="48"/>
      <c r="H79" s="7">
        <v>2.0000000000000001E-4</v>
      </c>
      <c r="I79" s="63">
        <f>I$30*H79</f>
        <v>0.36678200000000005</v>
      </c>
      <c r="K79" s="20" t="s">
        <v>156</v>
      </c>
    </row>
    <row r="80" spans="1:11" x14ac:dyDescent="0.25">
      <c r="A80" s="3" t="s">
        <v>4</v>
      </c>
      <c r="B80" s="46" t="s">
        <v>82</v>
      </c>
      <c r="C80" s="47"/>
      <c r="D80" s="47"/>
      <c r="E80" s="47"/>
      <c r="F80" s="47"/>
      <c r="G80" s="48"/>
      <c r="H80" s="7">
        <v>2.9999999999999997E-4</v>
      </c>
      <c r="I80" s="63">
        <f>I$30*H80</f>
        <v>0.55017300000000002</v>
      </c>
      <c r="K80" s="20" t="s">
        <v>157</v>
      </c>
    </row>
    <row r="81" spans="1:11" x14ac:dyDescent="0.25">
      <c r="A81" s="3" t="s">
        <v>18</v>
      </c>
      <c r="B81" s="46" t="s">
        <v>83</v>
      </c>
      <c r="C81" s="47"/>
      <c r="D81" s="47"/>
      <c r="E81" s="47"/>
      <c r="F81" s="47"/>
      <c r="G81" s="48"/>
      <c r="H81" s="7">
        <v>4.8999999999999998E-3</v>
      </c>
      <c r="I81" s="63">
        <f>TRUNC((0.28*I30)+I30+I52+I53+I54+I69+I72,2)*H81</f>
        <v>11.955705999999999</v>
      </c>
      <c r="K81" s="20" t="s">
        <v>158</v>
      </c>
    </row>
    <row r="82" spans="1:11" x14ac:dyDescent="0.25">
      <c r="A82" s="3" t="s">
        <v>19</v>
      </c>
      <c r="B82" s="46" t="s">
        <v>84</v>
      </c>
      <c r="C82" s="47"/>
      <c r="D82" s="47"/>
      <c r="E82" s="47"/>
      <c r="F82" s="47"/>
      <c r="G82" s="48"/>
      <c r="H82" s="7">
        <v>0</v>
      </c>
      <c r="I82" s="63">
        <f>I$30*H82</f>
        <v>0</v>
      </c>
      <c r="K82" s="17"/>
    </row>
    <row r="83" spans="1:11" x14ac:dyDescent="0.25">
      <c r="A83" s="44" t="s">
        <v>85</v>
      </c>
      <c r="B83" s="44"/>
      <c r="C83" s="44"/>
      <c r="D83" s="44"/>
      <c r="E83" s="44"/>
      <c r="F83" s="44"/>
      <c r="G83" s="44"/>
      <c r="H83" s="7">
        <f>TRUNC(SUM(H77:H82),4)</f>
        <v>9.69E-2</v>
      </c>
      <c r="I83" s="63">
        <f>TRUNC(SUM(I77:I82),2)</f>
        <v>180.67</v>
      </c>
      <c r="K83" s="17"/>
    </row>
    <row r="84" spans="1:11" x14ac:dyDescent="0.25">
      <c r="K84" s="18"/>
    </row>
    <row r="85" spans="1:11" x14ac:dyDescent="0.25">
      <c r="A85" s="44" t="s">
        <v>86</v>
      </c>
      <c r="B85" s="44"/>
      <c r="C85" s="44"/>
      <c r="D85" s="44"/>
      <c r="E85" s="44"/>
      <c r="F85" s="44"/>
      <c r="G85" s="44"/>
      <c r="H85" s="2" t="s">
        <v>39</v>
      </c>
      <c r="I85" s="2" t="s">
        <v>23</v>
      </c>
      <c r="K85" s="17"/>
    </row>
    <row r="86" spans="1:11" x14ac:dyDescent="0.25">
      <c r="A86" s="3" t="s">
        <v>1</v>
      </c>
      <c r="B86" s="46" t="s">
        <v>87</v>
      </c>
      <c r="C86" s="47"/>
      <c r="D86" s="47"/>
      <c r="E86" s="47"/>
      <c r="F86" s="47"/>
      <c r="G86" s="48"/>
      <c r="H86" s="7">
        <v>0</v>
      </c>
      <c r="I86" s="63">
        <f>$I$30*H86</f>
        <v>0</v>
      </c>
      <c r="K86" s="17"/>
    </row>
    <row r="87" spans="1:11" x14ac:dyDescent="0.25">
      <c r="A87" s="44" t="s">
        <v>88</v>
      </c>
      <c r="B87" s="44"/>
      <c r="C87" s="44"/>
      <c r="D87" s="44"/>
      <c r="E87" s="44"/>
      <c r="F87" s="44"/>
      <c r="G87" s="44"/>
      <c r="H87" s="7">
        <f>H86</f>
        <v>0</v>
      </c>
      <c r="I87" s="63">
        <f>I86</f>
        <v>0</v>
      </c>
      <c r="K87" s="17"/>
    </row>
    <row r="88" spans="1:11" x14ac:dyDescent="0.25">
      <c r="K88" s="17"/>
    </row>
    <row r="89" spans="1:11" x14ac:dyDescent="0.25">
      <c r="A89" s="43" t="s">
        <v>89</v>
      </c>
      <c r="B89" s="43"/>
      <c r="C89" s="43"/>
      <c r="D89" s="43"/>
      <c r="E89" s="43"/>
      <c r="F89" s="43"/>
      <c r="G89" s="43"/>
      <c r="H89" s="43"/>
      <c r="I89" s="43"/>
      <c r="K89" s="17"/>
    </row>
    <row r="90" spans="1:11" x14ac:dyDescent="0.25">
      <c r="A90" s="44" t="s">
        <v>90</v>
      </c>
      <c r="B90" s="44"/>
      <c r="C90" s="44"/>
      <c r="D90" s="44"/>
      <c r="E90" s="44"/>
      <c r="F90" s="44"/>
      <c r="G90" s="44"/>
      <c r="H90" s="44"/>
      <c r="I90" s="2" t="s">
        <v>23</v>
      </c>
      <c r="K90" s="17"/>
    </row>
    <row r="91" spans="1:11" x14ac:dyDescent="0.25">
      <c r="A91" s="3" t="s">
        <v>91</v>
      </c>
      <c r="B91" s="45" t="s">
        <v>93</v>
      </c>
      <c r="C91" s="45"/>
      <c r="D91" s="45"/>
      <c r="E91" s="45"/>
      <c r="F91" s="45"/>
      <c r="G91" s="45"/>
      <c r="H91" s="45"/>
      <c r="I91" s="63">
        <f>I83</f>
        <v>180.67</v>
      </c>
      <c r="K91" s="17"/>
    </row>
    <row r="92" spans="1:11" x14ac:dyDescent="0.25">
      <c r="A92" s="3" t="s">
        <v>92</v>
      </c>
      <c r="B92" s="45" t="s">
        <v>94</v>
      </c>
      <c r="C92" s="45"/>
      <c r="D92" s="45"/>
      <c r="E92" s="45"/>
      <c r="F92" s="45"/>
      <c r="G92" s="45"/>
      <c r="H92" s="45"/>
      <c r="I92" s="63">
        <f>I87</f>
        <v>0</v>
      </c>
      <c r="K92" s="17"/>
    </row>
    <row r="93" spans="1:11" x14ac:dyDescent="0.25">
      <c r="A93" s="44" t="s">
        <v>95</v>
      </c>
      <c r="B93" s="44"/>
      <c r="C93" s="44"/>
      <c r="D93" s="44"/>
      <c r="E93" s="44"/>
      <c r="F93" s="44"/>
      <c r="G93" s="44"/>
      <c r="H93" s="44"/>
      <c r="I93" s="65">
        <f>TRUNC(SUM(I91:I92),2)</f>
        <v>180.67</v>
      </c>
      <c r="K93" s="17"/>
    </row>
    <row r="94" spans="1:11" x14ac:dyDescent="0.25">
      <c r="K94" s="17"/>
    </row>
    <row r="95" spans="1:11" x14ac:dyDescent="0.25">
      <c r="A95" s="43" t="s">
        <v>96</v>
      </c>
      <c r="B95" s="43"/>
      <c r="C95" s="43"/>
      <c r="D95" s="43"/>
      <c r="E95" s="43"/>
      <c r="F95" s="43"/>
      <c r="G95" s="43"/>
      <c r="H95" s="43"/>
      <c r="I95" s="43"/>
      <c r="K95" s="17"/>
    </row>
    <row r="96" spans="1:11" x14ac:dyDescent="0.25">
      <c r="A96" s="2">
        <v>5</v>
      </c>
      <c r="B96" s="44" t="s">
        <v>101</v>
      </c>
      <c r="C96" s="44"/>
      <c r="D96" s="44"/>
      <c r="E96" s="44"/>
      <c r="F96" s="44"/>
      <c r="G96" s="44"/>
      <c r="H96" s="44"/>
      <c r="I96" s="2" t="s">
        <v>23</v>
      </c>
      <c r="K96" s="17"/>
    </row>
    <row r="97" spans="1:11" x14ac:dyDescent="0.25">
      <c r="A97" s="2" t="s">
        <v>1</v>
      </c>
      <c r="B97" s="35" t="s">
        <v>97</v>
      </c>
      <c r="C97" s="35"/>
      <c r="D97" s="35"/>
      <c r="E97" s="35"/>
      <c r="F97" s="35"/>
      <c r="G97" s="35"/>
      <c r="H97" s="35"/>
      <c r="I97" s="66">
        <f>Uniformes!E8</f>
        <v>98.75</v>
      </c>
      <c r="K97" s="17"/>
    </row>
    <row r="98" spans="1:11" x14ac:dyDescent="0.25">
      <c r="A98" s="2" t="s">
        <v>2</v>
      </c>
      <c r="B98" s="35" t="s">
        <v>98</v>
      </c>
      <c r="C98" s="35"/>
      <c r="D98" s="35"/>
      <c r="E98" s="35"/>
      <c r="F98" s="35"/>
      <c r="G98" s="35"/>
      <c r="H98" s="35"/>
      <c r="I98" s="66">
        <f>Insumos!E5</f>
        <v>62.5</v>
      </c>
      <c r="K98" s="17"/>
    </row>
    <row r="99" spans="1:11" x14ac:dyDescent="0.25">
      <c r="A99" s="2" t="s">
        <v>3</v>
      </c>
      <c r="B99" s="35" t="s">
        <v>99</v>
      </c>
      <c r="C99" s="35"/>
      <c r="D99" s="35"/>
      <c r="E99" s="35"/>
      <c r="F99" s="35"/>
      <c r="G99" s="35"/>
      <c r="H99" s="35"/>
      <c r="I99" s="66">
        <v>0</v>
      </c>
      <c r="K99" s="17"/>
    </row>
    <row r="100" spans="1:11" x14ac:dyDescent="0.25">
      <c r="A100" s="2" t="s">
        <v>4</v>
      </c>
      <c r="B100" s="35" t="s">
        <v>100</v>
      </c>
      <c r="C100" s="35"/>
      <c r="D100" s="35"/>
      <c r="E100" s="35"/>
      <c r="F100" s="35"/>
      <c r="G100" s="35"/>
      <c r="H100" s="35"/>
      <c r="I100" s="66">
        <v>0</v>
      </c>
      <c r="K100" s="17"/>
    </row>
    <row r="101" spans="1:11" x14ac:dyDescent="0.25">
      <c r="A101" s="36" t="s">
        <v>102</v>
      </c>
      <c r="B101" s="36"/>
      <c r="C101" s="36"/>
      <c r="D101" s="36"/>
      <c r="E101" s="36"/>
      <c r="F101" s="36"/>
      <c r="G101" s="36"/>
      <c r="H101" s="36"/>
      <c r="I101" s="65">
        <f>TRUNC(SUM(I97:I100),2)</f>
        <v>161.25</v>
      </c>
      <c r="K101" s="17"/>
    </row>
    <row r="102" spans="1:11" x14ac:dyDescent="0.25">
      <c r="K102" s="17"/>
    </row>
    <row r="103" spans="1:11" x14ac:dyDescent="0.25">
      <c r="A103" s="43" t="s">
        <v>103</v>
      </c>
      <c r="B103" s="43"/>
      <c r="C103" s="43"/>
      <c r="D103" s="43"/>
      <c r="E103" s="43"/>
      <c r="F103" s="43"/>
      <c r="G103" s="43"/>
      <c r="H103" s="43"/>
      <c r="I103" s="43"/>
      <c r="K103" s="17"/>
    </row>
    <row r="104" spans="1:11" x14ac:dyDescent="0.25">
      <c r="A104" s="2">
        <v>6</v>
      </c>
      <c r="B104" s="40" t="s">
        <v>108</v>
      </c>
      <c r="C104" s="41"/>
      <c r="D104" s="41"/>
      <c r="E104" s="41"/>
      <c r="F104" s="41"/>
      <c r="G104" s="42"/>
      <c r="H104" s="2" t="s">
        <v>39</v>
      </c>
      <c r="I104" s="2" t="s">
        <v>23</v>
      </c>
      <c r="K104" s="17"/>
    </row>
    <row r="105" spans="1:11" x14ac:dyDescent="0.25">
      <c r="A105" s="2" t="s">
        <v>1</v>
      </c>
      <c r="B105" s="37" t="s">
        <v>109</v>
      </c>
      <c r="C105" s="38"/>
      <c r="D105" s="38"/>
      <c r="E105" s="38"/>
      <c r="F105" s="38"/>
      <c r="G105" s="39"/>
      <c r="H105" s="7">
        <v>0.03</v>
      </c>
      <c r="I105" s="63">
        <f>H105*I121</f>
        <v>105.93239999999999</v>
      </c>
      <c r="K105" s="17"/>
    </row>
    <row r="106" spans="1:11" x14ac:dyDescent="0.25">
      <c r="A106" s="2" t="s">
        <v>2</v>
      </c>
      <c r="B106" s="37" t="s">
        <v>110</v>
      </c>
      <c r="C106" s="38"/>
      <c r="D106" s="38"/>
      <c r="E106" s="38"/>
      <c r="F106" s="38"/>
      <c r="G106" s="39"/>
      <c r="H106" s="7">
        <v>4.7399999999999998E-2</v>
      </c>
      <c r="I106" s="63">
        <f>H106*(I121+I105)</f>
        <v>172.39438776</v>
      </c>
      <c r="K106" s="17"/>
    </row>
    <row r="107" spans="1:11" x14ac:dyDescent="0.25">
      <c r="A107" s="2" t="s">
        <v>3</v>
      </c>
      <c r="B107" s="37"/>
      <c r="C107" s="38"/>
      <c r="D107" s="38"/>
      <c r="E107" s="38"/>
      <c r="F107" s="38"/>
      <c r="G107" s="38"/>
      <c r="H107" s="38"/>
      <c r="I107" s="39"/>
      <c r="K107" s="17"/>
    </row>
    <row r="108" spans="1:11" x14ac:dyDescent="0.25">
      <c r="A108" s="2" t="s">
        <v>104</v>
      </c>
      <c r="B108" s="37" t="s">
        <v>111</v>
      </c>
      <c r="C108" s="38"/>
      <c r="D108" s="38"/>
      <c r="E108" s="38"/>
      <c r="F108" s="38"/>
      <c r="G108" s="39"/>
      <c r="H108" s="7">
        <v>6.4999999999999997E-3</v>
      </c>
      <c r="I108" s="63">
        <f>ROUND((I121+I105+I106)/(1-SUM(H108:H111))*H108,2)</f>
        <v>28.03</v>
      </c>
      <c r="K108" s="20" t="s">
        <v>173</v>
      </c>
    </row>
    <row r="109" spans="1:11" x14ac:dyDescent="0.25">
      <c r="A109" s="2" t="s">
        <v>105</v>
      </c>
      <c r="B109" s="37" t="s">
        <v>112</v>
      </c>
      <c r="C109" s="38"/>
      <c r="D109" s="38"/>
      <c r="E109" s="38"/>
      <c r="F109" s="38"/>
      <c r="G109" s="39"/>
      <c r="H109" s="7">
        <v>0.03</v>
      </c>
      <c r="I109" s="63">
        <f>ROUND((I121+I105+I106)/(1-SUM(H108:H111))*H109,2)</f>
        <v>129.35</v>
      </c>
      <c r="K109" s="20" t="s">
        <v>173</v>
      </c>
    </row>
    <row r="110" spans="1:11" x14ac:dyDescent="0.25">
      <c r="A110" s="2" t="s">
        <v>106</v>
      </c>
      <c r="B110" s="37" t="s">
        <v>113</v>
      </c>
      <c r="C110" s="38"/>
      <c r="D110" s="38"/>
      <c r="E110" s="38"/>
      <c r="F110" s="38"/>
      <c r="G110" s="39"/>
      <c r="H110" s="7">
        <v>0.05</v>
      </c>
      <c r="I110" s="63">
        <f>ROUND((I121+I105+I106)/(1-SUM(H108:H111))*H110,2)</f>
        <v>215.59</v>
      </c>
      <c r="K110" s="21" t="s">
        <v>161</v>
      </c>
    </row>
    <row r="111" spans="1:11" x14ac:dyDescent="0.25">
      <c r="A111" s="2" t="s">
        <v>107</v>
      </c>
      <c r="B111" s="37" t="s">
        <v>114</v>
      </c>
      <c r="C111" s="38"/>
      <c r="D111" s="38"/>
      <c r="E111" s="38"/>
      <c r="F111" s="38"/>
      <c r="G111" s="39"/>
      <c r="H111" s="7">
        <v>0.03</v>
      </c>
      <c r="I111" s="63">
        <f>ROUND((I121+I105+I106)/(1-SUM(H108:H111))*H111,2)</f>
        <v>129.35</v>
      </c>
      <c r="K111" s="20" t="s">
        <v>159</v>
      </c>
    </row>
    <row r="112" spans="1:11" x14ac:dyDescent="0.25">
      <c r="A112" s="40" t="s">
        <v>115</v>
      </c>
      <c r="B112" s="41"/>
      <c r="C112" s="41"/>
      <c r="D112" s="41"/>
      <c r="E112" s="41"/>
      <c r="F112" s="41"/>
      <c r="G112" s="41"/>
      <c r="H112" s="42"/>
      <c r="I112" s="63">
        <f>TRUNC(SUM(I105:I111),2)</f>
        <v>780.64</v>
      </c>
      <c r="K112" s="17"/>
    </row>
    <row r="113" spans="1:11" x14ac:dyDescent="0.25">
      <c r="K113" s="17"/>
    </row>
    <row r="114" spans="1:11" x14ac:dyDescent="0.25">
      <c r="A114" s="43" t="s">
        <v>116</v>
      </c>
      <c r="B114" s="43"/>
      <c r="C114" s="43"/>
      <c r="D114" s="43"/>
      <c r="E114" s="43"/>
      <c r="F114" s="43"/>
      <c r="G114" s="43"/>
      <c r="H114" s="43"/>
      <c r="I114" s="43"/>
      <c r="K114" s="19"/>
    </row>
    <row r="115" spans="1:11" x14ac:dyDescent="0.25">
      <c r="A115" s="36" t="s">
        <v>117</v>
      </c>
      <c r="B115" s="36"/>
      <c r="C115" s="36"/>
      <c r="D115" s="36"/>
      <c r="E115" s="36"/>
      <c r="F115" s="36"/>
      <c r="G115" s="36"/>
      <c r="H115" s="36"/>
      <c r="I115" s="2" t="s">
        <v>23</v>
      </c>
      <c r="K115" s="17"/>
    </row>
    <row r="116" spans="1:11" x14ac:dyDescent="0.25">
      <c r="A116" s="2" t="s">
        <v>1</v>
      </c>
      <c r="B116" s="35" t="str">
        <f>A20</f>
        <v>MÓDULO 1 - COMPOSIÇÃO DA REMUNERAÇÃO</v>
      </c>
      <c r="C116" s="35"/>
      <c r="D116" s="35"/>
      <c r="E116" s="35"/>
      <c r="F116" s="35"/>
      <c r="G116" s="35"/>
      <c r="H116" s="35"/>
      <c r="I116" s="67">
        <f>I30</f>
        <v>1833.91</v>
      </c>
      <c r="K116" s="17"/>
    </row>
    <row r="117" spans="1:11" x14ac:dyDescent="0.25">
      <c r="A117" s="2" t="s">
        <v>2</v>
      </c>
      <c r="B117" s="35" t="str">
        <f>A32</f>
        <v>MÓDULO 2 – ENCARGOS E BENEFÍCIOS ANUAIS, MENSAIS E DIÁRIOS</v>
      </c>
      <c r="C117" s="35"/>
      <c r="D117" s="35"/>
      <c r="E117" s="35"/>
      <c r="F117" s="35"/>
      <c r="G117" s="35"/>
      <c r="H117" s="35"/>
      <c r="I117" s="67">
        <f>I63</f>
        <v>1225.78</v>
      </c>
      <c r="K117" s="17"/>
    </row>
    <row r="118" spans="1:11" x14ac:dyDescent="0.25">
      <c r="A118" s="2" t="s">
        <v>3</v>
      </c>
      <c r="B118" s="35" t="str">
        <f>A65</f>
        <v>MÓDULO 3 – PROVISÃO PARA RESCISÃO</v>
      </c>
      <c r="C118" s="35"/>
      <c r="D118" s="35"/>
      <c r="E118" s="35"/>
      <c r="F118" s="35"/>
      <c r="G118" s="35"/>
      <c r="H118" s="35"/>
      <c r="I118" s="67">
        <f>I73</f>
        <v>129.47</v>
      </c>
      <c r="K118" s="19"/>
    </row>
    <row r="119" spans="1:11" x14ac:dyDescent="0.25">
      <c r="A119" s="2" t="s">
        <v>4</v>
      </c>
      <c r="B119" s="35" t="str">
        <f>A75</f>
        <v>MÓDULO 4 – CUSTO DE REPOSIÇÃO DO PROFISSIONAL AUSENTE</v>
      </c>
      <c r="C119" s="35"/>
      <c r="D119" s="35"/>
      <c r="E119" s="35"/>
      <c r="F119" s="35"/>
      <c r="G119" s="35"/>
      <c r="H119" s="35"/>
      <c r="I119" s="67">
        <f>I93</f>
        <v>180.67</v>
      </c>
      <c r="K119" s="19"/>
    </row>
    <row r="120" spans="1:11" x14ac:dyDescent="0.25">
      <c r="A120" s="2" t="s">
        <v>18</v>
      </c>
      <c r="B120" s="35" t="str">
        <f>A95</f>
        <v>MÓDULO 5 – INSUMOS DIVERSOS</v>
      </c>
      <c r="C120" s="35"/>
      <c r="D120" s="35"/>
      <c r="E120" s="35"/>
      <c r="F120" s="35"/>
      <c r="G120" s="35"/>
      <c r="H120" s="35"/>
      <c r="I120" s="67">
        <f>I101</f>
        <v>161.25</v>
      </c>
      <c r="K120" s="17"/>
    </row>
    <row r="121" spans="1:11" x14ac:dyDescent="0.25">
      <c r="A121" s="36" t="s">
        <v>118</v>
      </c>
      <c r="B121" s="36"/>
      <c r="C121" s="36"/>
      <c r="D121" s="36"/>
      <c r="E121" s="36"/>
      <c r="F121" s="36"/>
      <c r="G121" s="36"/>
      <c r="H121" s="36"/>
      <c r="I121" s="67">
        <f>TRUNC(SUM(I116:I120),2)</f>
        <v>3531.08</v>
      </c>
      <c r="K121" s="17"/>
    </row>
    <row r="122" spans="1:11" x14ac:dyDescent="0.25">
      <c r="A122" s="2" t="s">
        <v>19</v>
      </c>
      <c r="B122" s="35" t="str">
        <f>A103</f>
        <v>MÓDULO 6 – CUSTOS INDIRETOS, TRIBUTOS E LUCRO</v>
      </c>
      <c r="C122" s="35"/>
      <c r="D122" s="35"/>
      <c r="E122" s="35"/>
      <c r="F122" s="35"/>
      <c r="G122" s="35"/>
      <c r="H122" s="35"/>
      <c r="I122" s="67">
        <f>I112</f>
        <v>780.64</v>
      </c>
      <c r="K122" s="17"/>
    </row>
    <row r="123" spans="1:11" x14ac:dyDescent="0.25">
      <c r="A123" s="36" t="s">
        <v>119</v>
      </c>
      <c r="B123" s="36"/>
      <c r="C123" s="36"/>
      <c r="D123" s="36"/>
      <c r="E123" s="36"/>
      <c r="F123" s="36"/>
      <c r="G123" s="36"/>
      <c r="H123" s="36"/>
      <c r="I123" s="67">
        <f>TRUNC(SUM(I121:I122),2)</f>
        <v>4311.72</v>
      </c>
      <c r="K123" s="17"/>
    </row>
    <row r="124" spans="1:11" x14ac:dyDescent="0.25">
      <c r="I124" s="6"/>
      <c r="K124" s="17"/>
    </row>
    <row r="125" spans="1:11" x14ac:dyDescent="0.25">
      <c r="K125" s="17"/>
    </row>
  </sheetData>
  <mergeCells count="121">
    <mergeCell ref="A1:I1"/>
    <mergeCell ref="A3:I3"/>
    <mergeCell ref="A9:I9"/>
    <mergeCell ref="A20:I20"/>
    <mergeCell ref="A32:I32"/>
    <mergeCell ref="A58:I58"/>
    <mergeCell ref="H4:I4"/>
    <mergeCell ref="B4:G4"/>
    <mergeCell ref="B5:G5"/>
    <mergeCell ref="H5:I5"/>
    <mergeCell ref="B6:G6"/>
    <mergeCell ref="H6:I6"/>
    <mergeCell ref="B7:G7"/>
    <mergeCell ref="H7:I7"/>
    <mergeCell ref="C10:D10"/>
    <mergeCell ref="A10:B10"/>
    <mergeCell ref="E10:I10"/>
    <mergeCell ref="A11:B11"/>
    <mergeCell ref="C11:D11"/>
    <mergeCell ref="E11:I11"/>
    <mergeCell ref="A13:I13"/>
    <mergeCell ref="B34:G34"/>
    <mergeCell ref="B35:G35"/>
    <mergeCell ref="A36:G36"/>
    <mergeCell ref="B40:G40"/>
    <mergeCell ref="B27:G27"/>
    <mergeCell ref="B28:G28"/>
    <mergeCell ref="B29:G29"/>
    <mergeCell ref="A47:G47"/>
    <mergeCell ref="A49:G49"/>
    <mergeCell ref="B50:G50"/>
    <mergeCell ref="B51:G51"/>
    <mergeCell ref="B52:G52"/>
    <mergeCell ref="B41:G41"/>
    <mergeCell ref="B42:G42"/>
    <mergeCell ref="B43:G43"/>
    <mergeCell ref="B44:G44"/>
    <mergeCell ref="B45:G45"/>
    <mergeCell ref="B46:G46"/>
    <mergeCell ref="B14:G14"/>
    <mergeCell ref="B15:G15"/>
    <mergeCell ref="B16:G16"/>
    <mergeCell ref="B17:G17"/>
    <mergeCell ref="B18:G18"/>
    <mergeCell ref="A30:H30"/>
    <mergeCell ref="A33:G33"/>
    <mergeCell ref="A38:G38"/>
    <mergeCell ref="B39:G39"/>
    <mergeCell ref="H14:I14"/>
    <mergeCell ref="H15:I15"/>
    <mergeCell ref="B21:G21"/>
    <mergeCell ref="B22:G22"/>
    <mergeCell ref="B23:G23"/>
    <mergeCell ref="B24:G24"/>
    <mergeCell ref="B25:G25"/>
    <mergeCell ref="B26:G26"/>
    <mergeCell ref="H16:I16"/>
    <mergeCell ref="H17:I17"/>
    <mergeCell ref="H18:I18"/>
    <mergeCell ref="B61:H61"/>
    <mergeCell ref="B62:H62"/>
    <mergeCell ref="A63:H63"/>
    <mergeCell ref="B66:G66"/>
    <mergeCell ref="B53:G53"/>
    <mergeCell ref="B67:G67"/>
    <mergeCell ref="B68:G68"/>
    <mergeCell ref="A56:H56"/>
    <mergeCell ref="B55:G55"/>
    <mergeCell ref="B54:G54"/>
    <mergeCell ref="A59:H59"/>
    <mergeCell ref="B60:H60"/>
    <mergeCell ref="A65:I65"/>
    <mergeCell ref="A85:G85"/>
    <mergeCell ref="B69:G69"/>
    <mergeCell ref="B70:G70"/>
    <mergeCell ref="B71:G71"/>
    <mergeCell ref="B72:G72"/>
    <mergeCell ref="A87:G87"/>
    <mergeCell ref="B86:G86"/>
    <mergeCell ref="B91:H91"/>
    <mergeCell ref="B92:H92"/>
    <mergeCell ref="A90:H90"/>
    <mergeCell ref="A73:G73"/>
    <mergeCell ref="A83:G83"/>
    <mergeCell ref="A76:G76"/>
    <mergeCell ref="B77:G77"/>
    <mergeCell ref="B78:G78"/>
    <mergeCell ref="B79:G79"/>
    <mergeCell ref="B80:G80"/>
    <mergeCell ref="B81:G81"/>
    <mergeCell ref="B82:G82"/>
    <mergeCell ref="A89:I89"/>
    <mergeCell ref="A75:I75"/>
    <mergeCell ref="B104:G104"/>
    <mergeCell ref="B105:G105"/>
    <mergeCell ref="B106:G106"/>
    <mergeCell ref="B108:G108"/>
    <mergeCell ref="B109:G109"/>
    <mergeCell ref="A93:H93"/>
    <mergeCell ref="A101:H101"/>
    <mergeCell ref="B97:H97"/>
    <mergeCell ref="B98:H98"/>
    <mergeCell ref="B99:H99"/>
    <mergeCell ref="B100:H100"/>
    <mergeCell ref="B96:H96"/>
    <mergeCell ref="A95:I95"/>
    <mergeCell ref="A103:I103"/>
    <mergeCell ref="B119:H119"/>
    <mergeCell ref="B120:H120"/>
    <mergeCell ref="B122:H122"/>
    <mergeCell ref="A123:H123"/>
    <mergeCell ref="B110:G110"/>
    <mergeCell ref="B111:G111"/>
    <mergeCell ref="A112:H112"/>
    <mergeCell ref="B107:I107"/>
    <mergeCell ref="A121:H121"/>
    <mergeCell ref="A115:H115"/>
    <mergeCell ref="B116:H116"/>
    <mergeCell ref="B117:H117"/>
    <mergeCell ref="B118:H118"/>
    <mergeCell ref="A114:I114"/>
  </mergeCells>
  <hyperlinks>
    <hyperlink ref="K110" r:id="rId1" display="https://carioca.rio/servicos/iss-aliquotas-base-de-calculo-e-codigo-de-atividades/"/>
  </hyperlinks>
  <pageMargins left="0.511811024" right="0.511811024" top="0.78740157499999996" bottom="0.78740157499999996" header="0.31496062000000002" footer="0.31496062000000002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5"/>
  <sheetViews>
    <sheetView topLeftCell="A100" zoomScale="85" zoomScaleNormal="85" workbookViewId="0">
      <selection activeCell="I112" sqref="I112"/>
    </sheetView>
  </sheetViews>
  <sheetFormatPr defaultRowHeight="15" x14ac:dyDescent="0.25"/>
  <cols>
    <col min="1" max="1" width="8.85546875" customWidth="1"/>
    <col min="2" max="2" width="15.28515625" customWidth="1"/>
    <col min="4" max="4" width="18.42578125" customWidth="1"/>
    <col min="7" max="7" width="18.28515625" customWidth="1"/>
    <col min="8" max="8" width="10.42578125" customWidth="1"/>
    <col min="9" max="9" width="26.7109375" customWidth="1"/>
  </cols>
  <sheetData>
    <row r="1" spans="1:9" x14ac:dyDescent="0.25">
      <c r="A1" s="43" t="s">
        <v>162</v>
      </c>
      <c r="B1" s="43"/>
      <c r="C1" s="43"/>
      <c r="D1" s="43"/>
      <c r="E1" s="43"/>
      <c r="F1" s="43"/>
      <c r="G1" s="43"/>
      <c r="H1" s="43"/>
      <c r="I1" s="43"/>
    </row>
    <row r="3" spans="1:9" x14ac:dyDescent="0.25">
      <c r="A3" s="43" t="s">
        <v>0</v>
      </c>
      <c r="B3" s="43"/>
      <c r="C3" s="43"/>
      <c r="D3" s="43"/>
      <c r="E3" s="43"/>
      <c r="F3" s="43"/>
      <c r="G3" s="43"/>
      <c r="H3" s="43"/>
      <c r="I3" s="43"/>
    </row>
    <row r="4" spans="1:9" x14ac:dyDescent="0.25">
      <c r="A4" s="2" t="s">
        <v>1</v>
      </c>
      <c r="B4" s="45" t="s">
        <v>5</v>
      </c>
      <c r="C4" s="45"/>
      <c r="D4" s="45"/>
      <c r="E4" s="45"/>
      <c r="F4" s="45"/>
      <c r="G4" s="45"/>
      <c r="H4" s="54">
        <v>45309</v>
      </c>
      <c r="I4" s="54"/>
    </row>
    <row r="5" spans="1:9" x14ac:dyDescent="0.25">
      <c r="A5" s="2" t="s">
        <v>2</v>
      </c>
      <c r="B5" s="45" t="s">
        <v>33</v>
      </c>
      <c r="C5" s="45"/>
      <c r="D5" s="45"/>
      <c r="E5" s="45"/>
      <c r="F5" s="45"/>
      <c r="G5" s="45"/>
      <c r="H5" s="55" t="s">
        <v>36</v>
      </c>
      <c r="I5" s="55"/>
    </row>
    <row r="6" spans="1:9" x14ac:dyDescent="0.25">
      <c r="A6" s="2" t="s">
        <v>3</v>
      </c>
      <c r="B6" s="45" t="s">
        <v>34</v>
      </c>
      <c r="C6" s="45"/>
      <c r="D6" s="45"/>
      <c r="E6" s="45"/>
      <c r="F6" s="45"/>
      <c r="G6" s="45"/>
      <c r="H6" s="55">
        <v>2023</v>
      </c>
      <c r="I6" s="55"/>
    </row>
    <row r="7" spans="1:9" x14ac:dyDescent="0.25">
      <c r="A7" s="2" t="s">
        <v>4</v>
      </c>
      <c r="B7" s="45" t="s">
        <v>35</v>
      </c>
      <c r="C7" s="45"/>
      <c r="D7" s="45"/>
      <c r="E7" s="45"/>
      <c r="F7" s="45"/>
      <c r="G7" s="45"/>
      <c r="H7" s="55">
        <v>12</v>
      </c>
      <c r="I7" s="55"/>
    </row>
    <row r="9" spans="1:9" x14ac:dyDescent="0.25">
      <c r="A9" s="43" t="s">
        <v>6</v>
      </c>
      <c r="B9" s="43"/>
      <c r="C9" s="43"/>
      <c r="D9" s="43"/>
      <c r="E9" s="43"/>
      <c r="F9" s="43"/>
      <c r="G9" s="43"/>
      <c r="H9" s="43"/>
      <c r="I9" s="43"/>
    </row>
    <row r="10" spans="1:9" x14ac:dyDescent="0.25">
      <c r="A10" s="55" t="s">
        <v>7</v>
      </c>
      <c r="B10" s="55"/>
      <c r="C10" s="52" t="s">
        <v>8</v>
      </c>
      <c r="D10" s="52"/>
      <c r="E10" s="52" t="s">
        <v>9</v>
      </c>
      <c r="F10" s="52"/>
      <c r="G10" s="52"/>
      <c r="H10" s="52"/>
      <c r="I10" s="52"/>
    </row>
    <row r="11" spans="1:9" x14ac:dyDescent="0.25">
      <c r="A11" s="55" t="s">
        <v>172</v>
      </c>
      <c r="B11" s="55"/>
      <c r="C11" s="52" t="s">
        <v>10</v>
      </c>
      <c r="D11" s="52"/>
      <c r="E11" s="52">
        <v>1</v>
      </c>
      <c r="F11" s="52"/>
      <c r="G11" s="52"/>
      <c r="H11" s="52"/>
      <c r="I11" s="52"/>
    </row>
    <row r="13" spans="1:9" x14ac:dyDescent="0.25">
      <c r="A13" s="43" t="s">
        <v>11</v>
      </c>
      <c r="B13" s="43"/>
      <c r="C13" s="43"/>
      <c r="D13" s="43"/>
      <c r="E13" s="43"/>
      <c r="F13" s="43"/>
      <c r="G13" s="43"/>
      <c r="H13" s="43"/>
      <c r="I13" s="43"/>
    </row>
    <row r="14" spans="1:9" x14ac:dyDescent="0.25">
      <c r="A14" s="2">
        <v>1</v>
      </c>
      <c r="B14" s="45" t="s">
        <v>12</v>
      </c>
      <c r="C14" s="45"/>
      <c r="D14" s="45"/>
      <c r="E14" s="45"/>
      <c r="F14" s="45"/>
      <c r="G14" s="45"/>
      <c r="H14" s="52" t="str">
        <f>A11</f>
        <v xml:space="preserve">Supervisor </v>
      </c>
      <c r="I14" s="52"/>
    </row>
    <row r="15" spans="1:9" x14ac:dyDescent="0.25">
      <c r="A15" s="2">
        <v>2</v>
      </c>
      <c r="B15" s="45" t="s">
        <v>13</v>
      </c>
      <c r="C15" s="45"/>
      <c r="D15" s="45"/>
      <c r="E15" s="45"/>
      <c r="F15" s="45"/>
      <c r="G15" s="45"/>
      <c r="H15" s="52" t="s">
        <v>174</v>
      </c>
      <c r="I15" s="52"/>
    </row>
    <row r="16" spans="1:9" x14ac:dyDescent="0.25">
      <c r="A16" s="2">
        <v>3</v>
      </c>
      <c r="B16" s="45" t="s">
        <v>14</v>
      </c>
      <c r="C16" s="45"/>
      <c r="D16" s="45"/>
      <c r="E16" s="45"/>
      <c r="F16" s="45"/>
      <c r="G16" s="45"/>
      <c r="H16" s="56">
        <v>3498.34</v>
      </c>
      <c r="I16" s="52"/>
    </row>
    <row r="17" spans="1:9" x14ac:dyDescent="0.25">
      <c r="A17" s="2">
        <v>4</v>
      </c>
      <c r="B17" s="45" t="s">
        <v>15</v>
      </c>
      <c r="C17" s="45"/>
      <c r="D17" s="45"/>
      <c r="E17" s="45"/>
      <c r="F17" s="45"/>
      <c r="G17" s="45"/>
      <c r="H17" s="52" t="str">
        <f>H14</f>
        <v xml:space="preserve">Supervisor </v>
      </c>
      <c r="I17" s="52"/>
    </row>
    <row r="18" spans="1:9" x14ac:dyDescent="0.25">
      <c r="A18" s="2">
        <v>5</v>
      </c>
      <c r="B18" s="45" t="s">
        <v>16</v>
      </c>
      <c r="C18" s="45"/>
      <c r="D18" s="45"/>
      <c r="E18" s="45"/>
      <c r="F18" s="45"/>
      <c r="G18" s="45"/>
      <c r="H18" s="53">
        <v>44986</v>
      </c>
      <c r="I18" s="52"/>
    </row>
    <row r="20" spans="1:9" x14ac:dyDescent="0.25">
      <c r="A20" s="43" t="s">
        <v>17</v>
      </c>
      <c r="B20" s="43"/>
      <c r="C20" s="43"/>
      <c r="D20" s="43"/>
      <c r="E20" s="43"/>
      <c r="F20" s="43"/>
      <c r="G20" s="43"/>
      <c r="H20" s="43"/>
      <c r="I20" s="43"/>
    </row>
    <row r="21" spans="1:9" x14ac:dyDescent="0.25">
      <c r="A21" s="2">
        <v>1</v>
      </c>
      <c r="B21" s="36" t="s">
        <v>22</v>
      </c>
      <c r="C21" s="36"/>
      <c r="D21" s="36"/>
      <c r="E21" s="36"/>
      <c r="F21" s="36"/>
      <c r="G21" s="36"/>
      <c r="H21" s="2"/>
      <c r="I21" s="2" t="s">
        <v>23</v>
      </c>
    </row>
    <row r="22" spans="1:9" x14ac:dyDescent="0.25">
      <c r="A22" s="2" t="s">
        <v>1</v>
      </c>
      <c r="B22" s="45" t="s">
        <v>24</v>
      </c>
      <c r="C22" s="45"/>
      <c r="D22" s="45"/>
      <c r="E22" s="45"/>
      <c r="F22" s="45"/>
      <c r="G22" s="45"/>
      <c r="H22" s="1"/>
      <c r="I22" s="66">
        <f>H16</f>
        <v>3498.34</v>
      </c>
    </row>
    <row r="23" spans="1:9" x14ac:dyDescent="0.25">
      <c r="A23" s="2" t="s">
        <v>2</v>
      </c>
      <c r="B23" s="45" t="s">
        <v>25</v>
      </c>
      <c r="C23" s="45"/>
      <c r="D23" s="45"/>
      <c r="E23" s="45"/>
      <c r="F23" s="45"/>
      <c r="G23" s="45"/>
      <c r="H23" s="1"/>
      <c r="I23" s="66">
        <v>0</v>
      </c>
    </row>
    <row r="24" spans="1:9" x14ac:dyDescent="0.25">
      <c r="A24" s="2" t="s">
        <v>3</v>
      </c>
      <c r="B24" s="45" t="s">
        <v>26</v>
      </c>
      <c r="C24" s="45"/>
      <c r="D24" s="45"/>
      <c r="E24" s="45"/>
      <c r="F24" s="45"/>
      <c r="G24" s="45"/>
      <c r="H24" s="1"/>
      <c r="I24" s="66">
        <v>0</v>
      </c>
    </row>
    <row r="25" spans="1:9" x14ac:dyDescent="0.25">
      <c r="A25" s="2" t="s">
        <v>4</v>
      </c>
      <c r="B25" s="45" t="s">
        <v>27</v>
      </c>
      <c r="C25" s="45"/>
      <c r="D25" s="45"/>
      <c r="E25" s="45"/>
      <c r="F25" s="45"/>
      <c r="G25" s="45"/>
      <c r="H25" s="1"/>
      <c r="I25" s="66">
        <f>H25</f>
        <v>0</v>
      </c>
    </row>
    <row r="26" spans="1:9" x14ac:dyDescent="0.25">
      <c r="A26" s="2" t="s">
        <v>18</v>
      </c>
      <c r="B26" s="45" t="s">
        <v>28</v>
      </c>
      <c r="C26" s="45"/>
      <c r="D26" s="45"/>
      <c r="E26" s="45"/>
      <c r="F26" s="45"/>
      <c r="G26" s="45"/>
      <c r="H26" s="1"/>
      <c r="I26" s="66">
        <f>(I25+I27+I28)/25*5</f>
        <v>0</v>
      </c>
    </row>
    <row r="27" spans="1:9" x14ac:dyDescent="0.25">
      <c r="A27" s="2" t="s">
        <v>19</v>
      </c>
      <c r="B27" s="45" t="s">
        <v>29</v>
      </c>
      <c r="C27" s="45"/>
      <c r="D27" s="45"/>
      <c r="E27" s="45"/>
      <c r="F27" s="45"/>
      <c r="G27" s="45"/>
      <c r="H27" s="1"/>
      <c r="I27" s="66">
        <f>((I22/220)*H27)*1.5</f>
        <v>0</v>
      </c>
    </row>
    <row r="28" spans="1:9" x14ac:dyDescent="0.25">
      <c r="A28" s="2" t="s">
        <v>20</v>
      </c>
      <c r="B28" s="45" t="s">
        <v>30</v>
      </c>
      <c r="C28" s="45"/>
      <c r="D28" s="45"/>
      <c r="E28" s="45"/>
      <c r="F28" s="45"/>
      <c r="G28" s="45"/>
      <c r="H28" s="1"/>
      <c r="I28" s="66">
        <f>((I22/220)*H27)*2</f>
        <v>0</v>
      </c>
    </row>
    <row r="29" spans="1:9" x14ac:dyDescent="0.25">
      <c r="A29" s="2" t="s">
        <v>21</v>
      </c>
      <c r="B29" s="45" t="s">
        <v>31</v>
      </c>
      <c r="C29" s="45"/>
      <c r="D29" s="45"/>
      <c r="E29" s="45"/>
      <c r="F29" s="45"/>
      <c r="G29" s="45"/>
      <c r="H29" s="1"/>
      <c r="I29" s="66">
        <v>0</v>
      </c>
    </row>
    <row r="30" spans="1:9" x14ac:dyDescent="0.25">
      <c r="A30" s="36" t="s">
        <v>32</v>
      </c>
      <c r="B30" s="36"/>
      <c r="C30" s="36"/>
      <c r="D30" s="36"/>
      <c r="E30" s="36"/>
      <c r="F30" s="36"/>
      <c r="G30" s="36"/>
      <c r="H30" s="36"/>
      <c r="I30" s="63">
        <f>TRUNC(SUM(I22:I29),2)</f>
        <v>3498.34</v>
      </c>
    </row>
    <row r="32" spans="1:9" x14ac:dyDescent="0.25">
      <c r="A32" s="43" t="s">
        <v>37</v>
      </c>
      <c r="B32" s="43"/>
      <c r="C32" s="43"/>
      <c r="D32" s="43"/>
      <c r="E32" s="43"/>
      <c r="F32" s="43"/>
      <c r="G32" s="43"/>
      <c r="H32" s="43"/>
      <c r="I32" s="43"/>
    </row>
    <row r="33" spans="1:11" x14ac:dyDescent="0.25">
      <c r="A33" s="36" t="s">
        <v>38</v>
      </c>
      <c r="B33" s="36"/>
      <c r="C33" s="36"/>
      <c r="D33" s="36"/>
      <c r="E33" s="36"/>
      <c r="F33" s="36"/>
      <c r="G33" s="36"/>
      <c r="H33" s="2" t="s">
        <v>39</v>
      </c>
      <c r="I33" s="2" t="s">
        <v>23</v>
      </c>
      <c r="K33" s="17"/>
    </row>
    <row r="34" spans="1:11" x14ac:dyDescent="0.25">
      <c r="A34" s="2" t="s">
        <v>1</v>
      </c>
      <c r="B34" s="45" t="s">
        <v>41</v>
      </c>
      <c r="C34" s="45"/>
      <c r="D34" s="45"/>
      <c r="E34" s="45"/>
      <c r="F34" s="45"/>
      <c r="G34" s="45"/>
      <c r="H34" s="7">
        <v>8.3299999999999999E-2</v>
      </c>
      <c r="I34" s="66">
        <f>TRUNC(H34*I30,2)</f>
        <v>291.41000000000003</v>
      </c>
      <c r="K34" s="17" t="s">
        <v>141</v>
      </c>
    </row>
    <row r="35" spans="1:11" x14ac:dyDescent="0.25">
      <c r="A35" s="2" t="s">
        <v>2</v>
      </c>
      <c r="B35" s="45" t="s">
        <v>42</v>
      </c>
      <c r="C35" s="45"/>
      <c r="D35" s="45"/>
      <c r="E35" s="45"/>
      <c r="F35" s="45"/>
      <c r="G35" s="45"/>
      <c r="H35" s="7">
        <v>2.7799999999999998E-2</v>
      </c>
      <c r="I35" s="66">
        <f>TRUNC(H35*I30,2)</f>
        <v>97.25</v>
      </c>
      <c r="K35" s="20" t="s">
        <v>142</v>
      </c>
    </row>
    <row r="36" spans="1:11" x14ac:dyDescent="0.25">
      <c r="A36" s="44" t="s">
        <v>40</v>
      </c>
      <c r="B36" s="44"/>
      <c r="C36" s="44"/>
      <c r="D36" s="44"/>
      <c r="E36" s="44"/>
      <c r="F36" s="44"/>
      <c r="G36" s="44"/>
      <c r="H36" s="8">
        <f>TRUNC(SUM(H34:H35),4)</f>
        <v>0.1111</v>
      </c>
      <c r="I36" s="67">
        <f>TRUNC(SUM(I34:I35),2)</f>
        <v>388.66</v>
      </c>
      <c r="K36" s="17"/>
    </row>
    <row r="37" spans="1:11" x14ac:dyDescent="0.25">
      <c r="K37" s="18"/>
    </row>
    <row r="38" spans="1:11" x14ac:dyDescent="0.25">
      <c r="A38" s="36" t="s">
        <v>43</v>
      </c>
      <c r="B38" s="36"/>
      <c r="C38" s="36"/>
      <c r="D38" s="36"/>
      <c r="E38" s="36"/>
      <c r="F38" s="36"/>
      <c r="G38" s="36"/>
      <c r="H38" s="2" t="s">
        <v>39</v>
      </c>
      <c r="I38" s="2" t="s">
        <v>23</v>
      </c>
      <c r="K38" s="17"/>
    </row>
    <row r="39" spans="1:11" x14ac:dyDescent="0.25">
      <c r="A39" s="2" t="s">
        <v>1</v>
      </c>
      <c r="B39" s="45" t="s">
        <v>44</v>
      </c>
      <c r="C39" s="45"/>
      <c r="D39" s="45"/>
      <c r="E39" s="45"/>
      <c r="F39" s="45"/>
      <c r="G39" s="45"/>
      <c r="H39" s="7">
        <v>0</v>
      </c>
      <c r="I39" s="66">
        <f>(I30+I36)*H39</f>
        <v>0</v>
      </c>
      <c r="K39" s="20" t="s">
        <v>163</v>
      </c>
    </row>
    <row r="40" spans="1:11" x14ac:dyDescent="0.25">
      <c r="A40" s="2" t="s">
        <v>2</v>
      </c>
      <c r="B40" s="45" t="s">
        <v>45</v>
      </c>
      <c r="C40" s="45"/>
      <c r="D40" s="45"/>
      <c r="E40" s="45"/>
      <c r="F40" s="45"/>
      <c r="G40" s="45"/>
      <c r="H40" s="7">
        <v>2.5000000000000001E-2</v>
      </c>
      <c r="I40" s="66">
        <f>(I30+I36)*H40</f>
        <v>97.175000000000011</v>
      </c>
      <c r="K40" s="20" t="s">
        <v>143</v>
      </c>
    </row>
    <row r="41" spans="1:11" x14ac:dyDescent="0.25">
      <c r="A41" s="2" t="s">
        <v>3</v>
      </c>
      <c r="B41" s="45" t="s">
        <v>46</v>
      </c>
      <c r="C41" s="45"/>
      <c r="D41" s="45"/>
      <c r="E41" s="45"/>
      <c r="F41" s="45"/>
      <c r="G41" s="45"/>
      <c r="H41" s="7">
        <v>5.0000000000000001E-3</v>
      </c>
      <c r="I41" s="66">
        <f>(I30+I36)*H41</f>
        <v>19.434999999999999</v>
      </c>
      <c r="K41" s="20" t="s">
        <v>144</v>
      </c>
    </row>
    <row r="42" spans="1:11" x14ac:dyDescent="0.25">
      <c r="A42" s="2" t="s">
        <v>4</v>
      </c>
      <c r="B42" s="45" t="s">
        <v>47</v>
      </c>
      <c r="C42" s="45"/>
      <c r="D42" s="45"/>
      <c r="E42" s="45"/>
      <c r="F42" s="45"/>
      <c r="G42" s="45"/>
      <c r="H42" s="7">
        <v>1.4999999999999999E-2</v>
      </c>
      <c r="I42" s="66">
        <f>(I30+I36)*H42</f>
        <v>58.305</v>
      </c>
      <c r="K42" s="20" t="s">
        <v>145</v>
      </c>
    </row>
    <row r="43" spans="1:11" x14ac:dyDescent="0.25">
      <c r="A43" s="2" t="s">
        <v>18</v>
      </c>
      <c r="B43" s="45" t="s">
        <v>48</v>
      </c>
      <c r="C43" s="45"/>
      <c r="D43" s="45"/>
      <c r="E43" s="45"/>
      <c r="F43" s="45"/>
      <c r="G43" s="45"/>
      <c r="H43" s="7">
        <v>0.01</v>
      </c>
      <c r="I43" s="66">
        <f>(I30+I36)*H43</f>
        <v>38.869999999999997</v>
      </c>
      <c r="K43" s="20" t="s">
        <v>145</v>
      </c>
    </row>
    <row r="44" spans="1:11" x14ac:dyDescent="0.25">
      <c r="A44" s="2" t="s">
        <v>19</v>
      </c>
      <c r="B44" s="45" t="s">
        <v>49</v>
      </c>
      <c r="C44" s="45"/>
      <c r="D44" s="45"/>
      <c r="E44" s="45"/>
      <c r="F44" s="45"/>
      <c r="G44" s="45"/>
      <c r="H44" s="7">
        <v>6.0000000000000001E-3</v>
      </c>
      <c r="I44" s="66">
        <f>(I30+I36)*H44</f>
        <v>23.321999999999999</v>
      </c>
      <c r="K44" s="20" t="s">
        <v>146</v>
      </c>
    </row>
    <row r="45" spans="1:11" x14ac:dyDescent="0.25">
      <c r="A45" s="2" t="s">
        <v>20</v>
      </c>
      <c r="B45" s="45" t="s">
        <v>50</v>
      </c>
      <c r="C45" s="45"/>
      <c r="D45" s="45"/>
      <c r="E45" s="45"/>
      <c r="F45" s="45"/>
      <c r="G45" s="45"/>
      <c r="H45" s="7">
        <v>2E-3</v>
      </c>
      <c r="I45" s="66">
        <f>(I30+I36)*H45</f>
        <v>7.774</v>
      </c>
      <c r="K45" s="20" t="s">
        <v>145</v>
      </c>
    </row>
    <row r="46" spans="1:11" x14ac:dyDescent="0.25">
      <c r="A46" s="2" t="s">
        <v>21</v>
      </c>
      <c r="B46" s="45" t="s">
        <v>51</v>
      </c>
      <c r="C46" s="45"/>
      <c r="D46" s="45"/>
      <c r="E46" s="45"/>
      <c r="F46" s="45"/>
      <c r="G46" s="45"/>
      <c r="H46" s="7">
        <v>0.08</v>
      </c>
      <c r="I46" s="66">
        <f>(I30+I36)*H46</f>
        <v>310.95999999999998</v>
      </c>
      <c r="K46" s="20" t="s">
        <v>147</v>
      </c>
    </row>
    <row r="47" spans="1:11" x14ac:dyDescent="0.25">
      <c r="A47" s="44" t="s">
        <v>40</v>
      </c>
      <c r="B47" s="44"/>
      <c r="C47" s="44"/>
      <c r="D47" s="44"/>
      <c r="E47" s="44"/>
      <c r="F47" s="44"/>
      <c r="G47" s="44"/>
      <c r="H47" s="8">
        <f>SUM(H39:H46)</f>
        <v>0.14300000000000002</v>
      </c>
      <c r="I47" s="67">
        <f>TRUNC(SUM(I39:I46),2)</f>
        <v>555.84</v>
      </c>
      <c r="K47" s="17"/>
    </row>
    <row r="48" spans="1:11" x14ac:dyDescent="0.25">
      <c r="I48" s="64"/>
      <c r="K48" s="17"/>
    </row>
    <row r="49" spans="1:11" x14ac:dyDescent="0.25">
      <c r="A49" s="36" t="s">
        <v>52</v>
      </c>
      <c r="B49" s="36"/>
      <c r="C49" s="36"/>
      <c r="D49" s="36"/>
      <c r="E49" s="36"/>
      <c r="F49" s="36"/>
      <c r="G49" s="36"/>
      <c r="H49" s="2" t="s">
        <v>39</v>
      </c>
      <c r="I49" s="2" t="s">
        <v>23</v>
      </c>
      <c r="K49" s="17"/>
    </row>
    <row r="50" spans="1:11" x14ac:dyDescent="0.25">
      <c r="A50" s="2" t="s">
        <v>1</v>
      </c>
      <c r="B50" s="45" t="s">
        <v>53</v>
      </c>
      <c r="C50" s="45"/>
      <c r="D50" s="45"/>
      <c r="E50" s="45"/>
      <c r="F50" s="45"/>
      <c r="G50" s="45"/>
      <c r="H50" s="5">
        <v>8.5500000000000007</v>
      </c>
      <c r="I50" s="66">
        <f>IF((H50*2*22)-(I22*0.06)&lt;0,0,(H50*2*22)-(I22*0.06))</f>
        <v>166.29960000000005</v>
      </c>
      <c r="K50" s="20" t="s">
        <v>160</v>
      </c>
    </row>
    <row r="51" spans="1:11" x14ac:dyDescent="0.25">
      <c r="A51" s="2" t="s">
        <v>2</v>
      </c>
      <c r="B51" s="45" t="s">
        <v>54</v>
      </c>
      <c r="C51" s="45"/>
      <c r="D51" s="45"/>
      <c r="E51" s="45"/>
      <c r="F51" s="45"/>
      <c r="G51" s="45"/>
      <c r="H51" s="5">
        <v>22.5</v>
      </c>
      <c r="I51" s="63">
        <f>H51*22*0.9</f>
        <v>445.5</v>
      </c>
      <c r="K51" s="20" t="s">
        <v>148</v>
      </c>
    </row>
    <row r="52" spans="1:11" x14ac:dyDescent="0.25">
      <c r="A52" s="2" t="s">
        <v>3</v>
      </c>
      <c r="B52" s="45" t="s">
        <v>55</v>
      </c>
      <c r="C52" s="45"/>
      <c r="D52" s="45"/>
      <c r="E52" s="45"/>
      <c r="F52" s="45"/>
      <c r="G52" s="45"/>
      <c r="H52" s="5">
        <v>0</v>
      </c>
      <c r="I52" s="63">
        <f>H52</f>
        <v>0</v>
      </c>
      <c r="K52" s="20" t="s">
        <v>148</v>
      </c>
    </row>
    <row r="53" spans="1:11" x14ac:dyDescent="0.25">
      <c r="A53" s="2" t="s">
        <v>4</v>
      </c>
      <c r="B53" s="45" t="s">
        <v>56</v>
      </c>
      <c r="C53" s="45"/>
      <c r="D53" s="45"/>
      <c r="E53" s="45"/>
      <c r="F53" s="45"/>
      <c r="G53" s="45"/>
      <c r="H53" s="5">
        <v>19</v>
      </c>
      <c r="I53" s="63">
        <f>H53</f>
        <v>19</v>
      </c>
      <c r="K53" s="20" t="s">
        <v>148</v>
      </c>
    </row>
    <row r="54" spans="1:11" x14ac:dyDescent="0.25">
      <c r="A54" s="2" t="s">
        <v>18</v>
      </c>
      <c r="B54" s="46" t="s">
        <v>57</v>
      </c>
      <c r="C54" s="47"/>
      <c r="D54" s="47"/>
      <c r="E54" s="47"/>
      <c r="F54" s="47"/>
      <c r="G54" s="48"/>
      <c r="H54" s="5">
        <v>0</v>
      </c>
      <c r="I54" s="63">
        <f>H54</f>
        <v>0</v>
      </c>
      <c r="K54" s="20" t="s">
        <v>148</v>
      </c>
    </row>
    <row r="55" spans="1:11" x14ac:dyDescent="0.25">
      <c r="A55" s="2" t="s">
        <v>19</v>
      </c>
      <c r="B55" s="46" t="s">
        <v>58</v>
      </c>
      <c r="C55" s="47"/>
      <c r="D55" s="47"/>
      <c r="E55" s="47"/>
      <c r="F55" s="47"/>
      <c r="G55" s="48"/>
      <c r="H55" s="5">
        <v>0</v>
      </c>
      <c r="I55" s="63">
        <f>H55</f>
        <v>0</v>
      </c>
      <c r="K55" s="17"/>
    </row>
    <row r="56" spans="1:11" x14ac:dyDescent="0.25">
      <c r="A56" s="44" t="s">
        <v>59</v>
      </c>
      <c r="B56" s="44"/>
      <c r="C56" s="44"/>
      <c r="D56" s="44"/>
      <c r="E56" s="44"/>
      <c r="F56" s="44"/>
      <c r="G56" s="44"/>
      <c r="H56" s="44"/>
      <c r="I56" s="67">
        <f>SUM(I50:I55)</f>
        <v>630.79960000000005</v>
      </c>
      <c r="K56" s="17"/>
    </row>
    <row r="57" spans="1:11" x14ac:dyDescent="0.25">
      <c r="K57" s="17"/>
    </row>
    <row r="58" spans="1:11" x14ac:dyDescent="0.25">
      <c r="A58" s="43" t="s">
        <v>60</v>
      </c>
      <c r="B58" s="43"/>
      <c r="C58" s="43"/>
      <c r="D58" s="43"/>
      <c r="E58" s="43"/>
      <c r="F58" s="43"/>
      <c r="G58" s="43"/>
      <c r="H58" s="43"/>
      <c r="I58" s="43"/>
      <c r="K58" s="17"/>
    </row>
    <row r="59" spans="1:11" x14ac:dyDescent="0.25">
      <c r="A59" s="44" t="s">
        <v>61</v>
      </c>
      <c r="B59" s="44"/>
      <c r="C59" s="44"/>
      <c r="D59" s="44"/>
      <c r="E59" s="44"/>
      <c r="F59" s="44"/>
      <c r="G59" s="44"/>
      <c r="H59" s="44"/>
      <c r="I59" s="2" t="s">
        <v>23</v>
      </c>
      <c r="K59" s="17"/>
    </row>
    <row r="60" spans="1:11" x14ac:dyDescent="0.25">
      <c r="A60" s="2" t="s">
        <v>62</v>
      </c>
      <c r="B60" s="52" t="s">
        <v>65</v>
      </c>
      <c r="C60" s="52"/>
      <c r="D60" s="52"/>
      <c r="E60" s="52"/>
      <c r="F60" s="52"/>
      <c r="G60" s="52"/>
      <c r="H60" s="52"/>
      <c r="I60" s="66">
        <f>I36</f>
        <v>388.66</v>
      </c>
      <c r="K60" s="17"/>
    </row>
    <row r="61" spans="1:11" x14ac:dyDescent="0.25">
      <c r="A61" s="2" t="s">
        <v>63</v>
      </c>
      <c r="B61" s="52" t="s">
        <v>66</v>
      </c>
      <c r="C61" s="52"/>
      <c r="D61" s="52"/>
      <c r="E61" s="52"/>
      <c r="F61" s="52"/>
      <c r="G61" s="52"/>
      <c r="H61" s="52"/>
      <c r="I61" s="66">
        <f>I47</f>
        <v>555.84</v>
      </c>
      <c r="K61" s="17"/>
    </row>
    <row r="62" spans="1:11" x14ac:dyDescent="0.25">
      <c r="A62" s="2" t="s">
        <v>64</v>
      </c>
      <c r="B62" s="52" t="s">
        <v>67</v>
      </c>
      <c r="C62" s="52"/>
      <c r="D62" s="52"/>
      <c r="E62" s="52"/>
      <c r="F62" s="52"/>
      <c r="G62" s="52"/>
      <c r="H62" s="52"/>
      <c r="I62" s="66">
        <f>I56</f>
        <v>630.79960000000005</v>
      </c>
      <c r="K62" s="17"/>
    </row>
    <row r="63" spans="1:11" x14ac:dyDescent="0.25">
      <c r="A63" s="44" t="s">
        <v>68</v>
      </c>
      <c r="B63" s="44"/>
      <c r="C63" s="44"/>
      <c r="D63" s="44"/>
      <c r="E63" s="44"/>
      <c r="F63" s="44"/>
      <c r="G63" s="44"/>
      <c r="H63" s="44"/>
      <c r="I63" s="67">
        <f>TRUNC(SUM(I60:I62),2)</f>
        <v>1575.29</v>
      </c>
      <c r="K63" s="17"/>
    </row>
    <row r="64" spans="1:11" x14ac:dyDescent="0.25">
      <c r="K64" s="17"/>
    </row>
    <row r="65" spans="1:11" x14ac:dyDescent="0.25">
      <c r="A65" s="43" t="s">
        <v>69</v>
      </c>
      <c r="B65" s="43"/>
      <c r="C65" s="43"/>
      <c r="D65" s="43"/>
      <c r="E65" s="43"/>
      <c r="F65" s="43"/>
      <c r="G65" s="43"/>
      <c r="H65" s="43"/>
      <c r="I65" s="43"/>
      <c r="K65" s="18"/>
    </row>
    <row r="66" spans="1:11" x14ac:dyDescent="0.25">
      <c r="A66" s="4">
        <v>3</v>
      </c>
      <c r="B66" s="44" t="s">
        <v>70</v>
      </c>
      <c r="C66" s="44"/>
      <c r="D66" s="44"/>
      <c r="E66" s="44"/>
      <c r="F66" s="44"/>
      <c r="G66" s="44"/>
      <c r="H66" s="4" t="s">
        <v>39</v>
      </c>
      <c r="I66" s="4" t="s">
        <v>23</v>
      </c>
      <c r="K66" s="17"/>
    </row>
    <row r="67" spans="1:11" x14ac:dyDescent="0.25">
      <c r="A67" s="2" t="s">
        <v>1</v>
      </c>
      <c r="B67" s="45" t="s">
        <v>71</v>
      </c>
      <c r="C67" s="45"/>
      <c r="D67" s="45"/>
      <c r="E67" s="45"/>
      <c r="F67" s="45"/>
      <c r="G67" s="45"/>
      <c r="H67" s="7">
        <v>4.1999999999999997E-3</v>
      </c>
      <c r="I67" s="63">
        <f t="shared" ref="I67:I72" si="0">H67*$I$30</f>
        <v>14.693028</v>
      </c>
      <c r="K67" s="20" t="s">
        <v>149</v>
      </c>
    </row>
    <row r="68" spans="1:11" x14ac:dyDescent="0.25">
      <c r="A68" s="2" t="s">
        <v>2</v>
      </c>
      <c r="B68" s="45" t="s">
        <v>72</v>
      </c>
      <c r="C68" s="45"/>
      <c r="D68" s="45"/>
      <c r="E68" s="45"/>
      <c r="F68" s="45"/>
      <c r="G68" s="45"/>
      <c r="H68" s="7">
        <v>2.9999999999999997E-4</v>
      </c>
      <c r="I68" s="63">
        <f t="shared" si="0"/>
        <v>1.0495019999999999</v>
      </c>
      <c r="K68" s="20" t="s">
        <v>150</v>
      </c>
    </row>
    <row r="69" spans="1:11" x14ac:dyDescent="0.25">
      <c r="A69" s="2" t="s">
        <v>3</v>
      </c>
      <c r="B69" s="45" t="s">
        <v>73</v>
      </c>
      <c r="C69" s="45"/>
      <c r="D69" s="45"/>
      <c r="E69" s="45"/>
      <c r="F69" s="45"/>
      <c r="G69" s="45"/>
      <c r="H69" s="7">
        <v>1.9E-3</v>
      </c>
      <c r="I69" s="63">
        <f t="shared" si="0"/>
        <v>6.646846</v>
      </c>
      <c r="K69" s="20" t="s">
        <v>151</v>
      </c>
    </row>
    <row r="70" spans="1:11" x14ac:dyDescent="0.25">
      <c r="A70" s="2" t="s">
        <v>4</v>
      </c>
      <c r="B70" s="45" t="s">
        <v>74</v>
      </c>
      <c r="C70" s="45"/>
      <c r="D70" s="45"/>
      <c r="E70" s="45"/>
      <c r="F70" s="45"/>
      <c r="G70" s="45"/>
      <c r="H70" s="7">
        <v>1.9400000000000001E-2</v>
      </c>
      <c r="I70" s="63">
        <f t="shared" si="0"/>
        <v>67.867795999999998</v>
      </c>
      <c r="K70" s="20" t="s">
        <v>152</v>
      </c>
    </row>
    <row r="71" spans="1:11" x14ac:dyDescent="0.25">
      <c r="A71" s="2" t="s">
        <v>18</v>
      </c>
      <c r="B71" s="45" t="s">
        <v>76</v>
      </c>
      <c r="C71" s="45"/>
      <c r="D71" s="45"/>
      <c r="E71" s="45"/>
      <c r="F71" s="45"/>
      <c r="G71" s="45"/>
      <c r="H71" s="7">
        <v>6.6E-3</v>
      </c>
      <c r="I71" s="63">
        <f t="shared" si="0"/>
        <v>23.089044000000001</v>
      </c>
      <c r="K71" s="20" t="s">
        <v>153</v>
      </c>
    </row>
    <row r="72" spans="1:11" x14ac:dyDescent="0.25">
      <c r="A72" s="2" t="s">
        <v>19</v>
      </c>
      <c r="B72" s="45" t="s">
        <v>75</v>
      </c>
      <c r="C72" s="45"/>
      <c r="D72" s="45"/>
      <c r="E72" s="45"/>
      <c r="F72" s="45"/>
      <c r="G72" s="45"/>
      <c r="H72" s="7">
        <v>3.8199999999999998E-2</v>
      </c>
      <c r="I72" s="63">
        <f t="shared" si="0"/>
        <v>133.63658799999999</v>
      </c>
      <c r="K72" s="20" t="s">
        <v>154</v>
      </c>
    </row>
    <row r="73" spans="1:11" x14ac:dyDescent="0.25">
      <c r="A73" s="44" t="s">
        <v>68</v>
      </c>
      <c r="B73" s="44"/>
      <c r="C73" s="44"/>
      <c r="D73" s="44"/>
      <c r="E73" s="44"/>
      <c r="F73" s="44"/>
      <c r="G73" s="44"/>
      <c r="H73" s="9">
        <f>TRUNC(SUM(H67:H72),4)</f>
        <v>7.0599999999999996E-2</v>
      </c>
      <c r="I73" s="63">
        <f>TRUNC(SUM(I67:I72),2)</f>
        <v>246.98</v>
      </c>
      <c r="K73" s="17"/>
    </row>
    <row r="74" spans="1:11" x14ac:dyDescent="0.25">
      <c r="K74" s="18"/>
    </row>
    <row r="75" spans="1:11" x14ac:dyDescent="0.25">
      <c r="A75" s="43" t="s">
        <v>77</v>
      </c>
      <c r="B75" s="43"/>
      <c r="C75" s="43"/>
      <c r="D75" s="43"/>
      <c r="E75" s="43"/>
      <c r="F75" s="43"/>
      <c r="G75" s="43"/>
      <c r="H75" s="43"/>
      <c r="I75" s="43"/>
      <c r="K75" s="17"/>
    </row>
    <row r="76" spans="1:11" x14ac:dyDescent="0.25">
      <c r="A76" s="49" t="s">
        <v>78</v>
      </c>
      <c r="B76" s="50"/>
      <c r="C76" s="50"/>
      <c r="D76" s="50"/>
      <c r="E76" s="50"/>
      <c r="F76" s="50"/>
      <c r="G76" s="51"/>
      <c r="H76" s="2" t="s">
        <v>39</v>
      </c>
      <c r="I76" s="2" t="s">
        <v>23</v>
      </c>
      <c r="K76" s="17"/>
    </row>
    <row r="77" spans="1:11" x14ac:dyDescent="0.25">
      <c r="A77" s="3" t="s">
        <v>1</v>
      </c>
      <c r="B77" s="46" t="s">
        <v>79</v>
      </c>
      <c r="C77" s="47"/>
      <c r="D77" s="47"/>
      <c r="E77" s="47"/>
      <c r="F77" s="47"/>
      <c r="G77" s="48"/>
      <c r="H77" s="7">
        <v>8.3299999999999999E-2</v>
      </c>
      <c r="I77" s="63">
        <f>I$30*H77</f>
        <v>291.411722</v>
      </c>
      <c r="K77" s="17" t="s">
        <v>141</v>
      </c>
    </row>
    <row r="78" spans="1:11" x14ac:dyDescent="0.25">
      <c r="A78" s="3" t="s">
        <v>2</v>
      </c>
      <c r="B78" s="46" t="s">
        <v>80</v>
      </c>
      <c r="C78" s="47"/>
      <c r="D78" s="47"/>
      <c r="E78" s="47"/>
      <c r="F78" s="47"/>
      <c r="G78" s="48"/>
      <c r="H78" s="7">
        <v>8.2000000000000007E-3</v>
      </c>
      <c r="I78" s="63">
        <f>I$30*H78</f>
        <v>28.686388000000004</v>
      </c>
      <c r="K78" s="20" t="s">
        <v>155</v>
      </c>
    </row>
    <row r="79" spans="1:11" x14ac:dyDescent="0.25">
      <c r="A79" s="3" t="s">
        <v>3</v>
      </c>
      <c r="B79" s="46" t="s">
        <v>81</v>
      </c>
      <c r="C79" s="47"/>
      <c r="D79" s="47"/>
      <c r="E79" s="47"/>
      <c r="F79" s="47"/>
      <c r="G79" s="48"/>
      <c r="H79" s="7">
        <v>2.0000000000000001E-4</v>
      </c>
      <c r="I79" s="63">
        <f>I$30*H79</f>
        <v>0.69966800000000007</v>
      </c>
      <c r="K79" s="20" t="s">
        <v>156</v>
      </c>
    </row>
    <row r="80" spans="1:11" x14ac:dyDescent="0.25">
      <c r="A80" s="3" t="s">
        <v>4</v>
      </c>
      <c r="B80" s="46" t="s">
        <v>82</v>
      </c>
      <c r="C80" s="47"/>
      <c r="D80" s="47"/>
      <c r="E80" s="47"/>
      <c r="F80" s="47"/>
      <c r="G80" s="48"/>
      <c r="H80" s="7">
        <v>2.9999999999999997E-4</v>
      </c>
      <c r="I80" s="63">
        <f>I$30*H80</f>
        <v>1.0495019999999999</v>
      </c>
      <c r="K80" s="20" t="s">
        <v>157</v>
      </c>
    </row>
    <row r="81" spans="1:11" x14ac:dyDescent="0.25">
      <c r="A81" s="3" t="s">
        <v>18</v>
      </c>
      <c r="B81" s="46" t="s">
        <v>83</v>
      </c>
      <c r="C81" s="47"/>
      <c r="D81" s="47"/>
      <c r="E81" s="47"/>
      <c r="F81" s="47"/>
      <c r="G81" s="48"/>
      <c r="H81" s="7">
        <v>4.8999999999999998E-3</v>
      </c>
      <c r="I81" s="63">
        <f>TRUNC((0.28*I30)+I30+I52+I53+I54+I69+I72,2)*H81</f>
        <v>22.722034999999998</v>
      </c>
      <c r="K81" s="20" t="s">
        <v>158</v>
      </c>
    </row>
    <row r="82" spans="1:11" x14ac:dyDescent="0.25">
      <c r="A82" s="3" t="s">
        <v>19</v>
      </c>
      <c r="B82" s="46" t="s">
        <v>84</v>
      </c>
      <c r="C82" s="47"/>
      <c r="D82" s="47"/>
      <c r="E82" s="47"/>
      <c r="F82" s="47"/>
      <c r="G82" s="48"/>
      <c r="H82" s="7">
        <v>0</v>
      </c>
      <c r="I82" s="63">
        <f>I$30*H82</f>
        <v>0</v>
      </c>
      <c r="K82" s="17"/>
    </row>
    <row r="83" spans="1:11" x14ac:dyDescent="0.25">
      <c r="A83" s="44" t="s">
        <v>85</v>
      </c>
      <c r="B83" s="44"/>
      <c r="C83" s="44"/>
      <c r="D83" s="44"/>
      <c r="E83" s="44"/>
      <c r="F83" s="44"/>
      <c r="G83" s="44"/>
      <c r="H83" s="7">
        <f>TRUNC(SUM(H77:H82),4)</f>
        <v>9.69E-2</v>
      </c>
      <c r="I83" s="63">
        <f>TRUNC(SUM(I77:I82),2)</f>
        <v>344.56</v>
      </c>
      <c r="K83" s="17"/>
    </row>
    <row r="84" spans="1:11" x14ac:dyDescent="0.25">
      <c r="K84" s="18"/>
    </row>
    <row r="85" spans="1:11" x14ac:dyDescent="0.25">
      <c r="A85" s="44" t="s">
        <v>86</v>
      </c>
      <c r="B85" s="44"/>
      <c r="C85" s="44"/>
      <c r="D85" s="44"/>
      <c r="E85" s="44"/>
      <c r="F85" s="44"/>
      <c r="G85" s="44"/>
      <c r="H85" s="2" t="s">
        <v>39</v>
      </c>
      <c r="I85" s="2" t="s">
        <v>23</v>
      </c>
      <c r="K85" s="17"/>
    </row>
    <row r="86" spans="1:11" x14ac:dyDescent="0.25">
      <c r="A86" s="3" t="s">
        <v>1</v>
      </c>
      <c r="B86" s="46" t="s">
        <v>87</v>
      </c>
      <c r="C86" s="47"/>
      <c r="D86" s="47"/>
      <c r="E86" s="47"/>
      <c r="F86" s="47"/>
      <c r="G86" s="48"/>
      <c r="H86" s="7">
        <v>0</v>
      </c>
      <c r="I86" s="63">
        <f>$I$30*H86</f>
        <v>0</v>
      </c>
      <c r="K86" s="17"/>
    </row>
    <row r="87" spans="1:11" x14ac:dyDescent="0.25">
      <c r="A87" s="44" t="s">
        <v>88</v>
      </c>
      <c r="B87" s="44"/>
      <c r="C87" s="44"/>
      <c r="D87" s="44"/>
      <c r="E87" s="44"/>
      <c r="F87" s="44"/>
      <c r="G87" s="44"/>
      <c r="H87" s="7">
        <f>H86</f>
        <v>0</v>
      </c>
      <c r="I87" s="63">
        <f>I86</f>
        <v>0</v>
      </c>
      <c r="K87" s="17"/>
    </row>
    <row r="88" spans="1:11" x14ac:dyDescent="0.25">
      <c r="K88" s="17"/>
    </row>
    <row r="89" spans="1:11" x14ac:dyDescent="0.25">
      <c r="A89" s="43" t="s">
        <v>89</v>
      </c>
      <c r="B89" s="43"/>
      <c r="C89" s="43"/>
      <c r="D89" s="43"/>
      <c r="E89" s="43"/>
      <c r="F89" s="43"/>
      <c r="G89" s="43"/>
      <c r="H89" s="43"/>
      <c r="I89" s="43"/>
      <c r="K89" s="17"/>
    </row>
    <row r="90" spans="1:11" x14ac:dyDescent="0.25">
      <c r="A90" s="44" t="s">
        <v>90</v>
      </c>
      <c r="B90" s="44"/>
      <c r="C90" s="44"/>
      <c r="D90" s="44"/>
      <c r="E90" s="44"/>
      <c r="F90" s="44"/>
      <c r="G90" s="44"/>
      <c r="H90" s="44"/>
      <c r="I90" s="2" t="s">
        <v>23</v>
      </c>
      <c r="K90" s="17"/>
    </row>
    <row r="91" spans="1:11" x14ac:dyDescent="0.25">
      <c r="A91" s="3" t="s">
        <v>91</v>
      </c>
      <c r="B91" s="45" t="s">
        <v>93</v>
      </c>
      <c r="C91" s="45"/>
      <c r="D91" s="45"/>
      <c r="E91" s="45"/>
      <c r="F91" s="45"/>
      <c r="G91" s="45"/>
      <c r="H91" s="45"/>
      <c r="I91" s="63">
        <f>I83</f>
        <v>344.56</v>
      </c>
      <c r="K91" s="17"/>
    </row>
    <row r="92" spans="1:11" x14ac:dyDescent="0.25">
      <c r="A92" s="3" t="s">
        <v>92</v>
      </c>
      <c r="B92" s="45" t="s">
        <v>94</v>
      </c>
      <c r="C92" s="45"/>
      <c r="D92" s="45"/>
      <c r="E92" s="45"/>
      <c r="F92" s="45"/>
      <c r="G92" s="45"/>
      <c r="H92" s="45"/>
      <c r="I92" s="63">
        <f>I87</f>
        <v>0</v>
      </c>
      <c r="K92" s="17"/>
    </row>
    <row r="93" spans="1:11" x14ac:dyDescent="0.25">
      <c r="A93" s="44" t="s">
        <v>95</v>
      </c>
      <c r="B93" s="44"/>
      <c r="C93" s="44"/>
      <c r="D93" s="44"/>
      <c r="E93" s="44"/>
      <c r="F93" s="44"/>
      <c r="G93" s="44"/>
      <c r="H93" s="44"/>
      <c r="I93" s="65">
        <f>TRUNC(SUM(I91:I92),2)</f>
        <v>344.56</v>
      </c>
      <c r="K93" s="17"/>
    </row>
    <row r="94" spans="1:11" x14ac:dyDescent="0.25">
      <c r="K94" s="17"/>
    </row>
    <row r="95" spans="1:11" x14ac:dyDescent="0.25">
      <c r="A95" s="43" t="s">
        <v>96</v>
      </c>
      <c r="B95" s="43"/>
      <c r="C95" s="43"/>
      <c r="D95" s="43"/>
      <c r="E95" s="43"/>
      <c r="F95" s="43"/>
      <c r="G95" s="43"/>
      <c r="H95" s="43"/>
      <c r="I95" s="43"/>
      <c r="K95" s="17"/>
    </row>
    <row r="96" spans="1:11" x14ac:dyDescent="0.25">
      <c r="A96" s="2">
        <v>5</v>
      </c>
      <c r="B96" s="44" t="s">
        <v>101</v>
      </c>
      <c r="C96" s="44"/>
      <c r="D96" s="44"/>
      <c r="E96" s="44"/>
      <c r="F96" s="44"/>
      <c r="G96" s="44"/>
      <c r="H96" s="44"/>
      <c r="I96" s="2" t="s">
        <v>23</v>
      </c>
      <c r="K96" s="17"/>
    </row>
    <row r="97" spans="1:11" x14ac:dyDescent="0.25">
      <c r="A97" s="2" t="s">
        <v>1</v>
      </c>
      <c r="B97" s="35" t="s">
        <v>97</v>
      </c>
      <c r="C97" s="35"/>
      <c r="D97" s="35"/>
      <c r="E97" s="35"/>
      <c r="F97" s="35"/>
      <c r="G97" s="35"/>
      <c r="H97" s="35"/>
      <c r="I97" s="66">
        <f>Uniformes!E8</f>
        <v>98.75</v>
      </c>
      <c r="K97" s="17"/>
    </row>
    <row r="98" spans="1:11" x14ac:dyDescent="0.25">
      <c r="A98" s="2" t="s">
        <v>2</v>
      </c>
      <c r="B98" s="35" t="s">
        <v>98</v>
      </c>
      <c r="C98" s="35"/>
      <c r="D98" s="35"/>
      <c r="E98" s="35"/>
      <c r="F98" s="35"/>
      <c r="G98" s="35"/>
      <c r="H98" s="35"/>
      <c r="I98" s="66">
        <f>Insumos!E5</f>
        <v>62.5</v>
      </c>
      <c r="K98" s="17"/>
    </row>
    <row r="99" spans="1:11" x14ac:dyDescent="0.25">
      <c r="A99" s="2" t="s">
        <v>3</v>
      </c>
      <c r="B99" s="35" t="s">
        <v>99</v>
      </c>
      <c r="C99" s="35"/>
      <c r="D99" s="35"/>
      <c r="E99" s="35"/>
      <c r="F99" s="35"/>
      <c r="G99" s="35"/>
      <c r="H99" s="35"/>
      <c r="I99" s="66">
        <v>0</v>
      </c>
      <c r="K99" s="17"/>
    </row>
    <row r="100" spans="1:11" x14ac:dyDescent="0.25">
      <c r="A100" s="2" t="s">
        <v>4</v>
      </c>
      <c r="B100" s="35" t="s">
        <v>100</v>
      </c>
      <c r="C100" s="35"/>
      <c r="D100" s="35"/>
      <c r="E100" s="35"/>
      <c r="F100" s="35"/>
      <c r="G100" s="35"/>
      <c r="H100" s="35"/>
      <c r="I100" s="66">
        <v>0</v>
      </c>
      <c r="K100" s="17"/>
    </row>
    <row r="101" spans="1:11" x14ac:dyDescent="0.25">
      <c r="A101" s="36" t="s">
        <v>102</v>
      </c>
      <c r="B101" s="36"/>
      <c r="C101" s="36"/>
      <c r="D101" s="36"/>
      <c r="E101" s="36"/>
      <c r="F101" s="36"/>
      <c r="G101" s="36"/>
      <c r="H101" s="36"/>
      <c r="I101" s="65">
        <f>TRUNC(SUM(I97:I100),2)</f>
        <v>161.25</v>
      </c>
      <c r="K101" s="17"/>
    </row>
    <row r="102" spans="1:11" x14ac:dyDescent="0.25">
      <c r="K102" s="17"/>
    </row>
    <row r="103" spans="1:11" x14ac:dyDescent="0.25">
      <c r="A103" s="43" t="s">
        <v>103</v>
      </c>
      <c r="B103" s="43"/>
      <c r="C103" s="43"/>
      <c r="D103" s="43"/>
      <c r="E103" s="43"/>
      <c r="F103" s="43"/>
      <c r="G103" s="43"/>
      <c r="H103" s="43"/>
      <c r="I103" s="43"/>
      <c r="K103" s="17"/>
    </row>
    <row r="104" spans="1:11" x14ac:dyDescent="0.25">
      <c r="A104" s="2">
        <v>6</v>
      </c>
      <c r="B104" s="40" t="s">
        <v>108</v>
      </c>
      <c r="C104" s="41"/>
      <c r="D104" s="41"/>
      <c r="E104" s="41"/>
      <c r="F104" s="41"/>
      <c r="G104" s="42"/>
      <c r="H104" s="2" t="s">
        <v>39</v>
      </c>
      <c r="I104" s="2" t="s">
        <v>23</v>
      </c>
      <c r="K104" s="17"/>
    </row>
    <row r="105" spans="1:11" x14ac:dyDescent="0.25">
      <c r="A105" s="2" t="s">
        <v>1</v>
      </c>
      <c r="B105" s="37" t="s">
        <v>109</v>
      </c>
      <c r="C105" s="38"/>
      <c r="D105" s="38"/>
      <c r="E105" s="38"/>
      <c r="F105" s="38"/>
      <c r="G105" s="39"/>
      <c r="H105" s="7">
        <v>0.03</v>
      </c>
      <c r="I105" s="63">
        <f>H105*I121</f>
        <v>174.79259999999999</v>
      </c>
      <c r="K105" s="17"/>
    </row>
    <row r="106" spans="1:11" x14ac:dyDescent="0.25">
      <c r="A106" s="2" t="s">
        <v>2</v>
      </c>
      <c r="B106" s="37" t="s">
        <v>110</v>
      </c>
      <c r="C106" s="38"/>
      <c r="D106" s="38"/>
      <c r="E106" s="38"/>
      <c r="F106" s="38"/>
      <c r="G106" s="39"/>
      <c r="H106" s="7">
        <v>5.0999999999999997E-2</v>
      </c>
      <c r="I106" s="63">
        <f>H106*(I121+I105)</f>
        <v>306.06184259999998</v>
      </c>
      <c r="K106" s="17"/>
    </row>
    <row r="107" spans="1:11" x14ac:dyDescent="0.25">
      <c r="A107" s="2" t="s">
        <v>3</v>
      </c>
      <c r="B107" s="37"/>
      <c r="C107" s="38"/>
      <c r="D107" s="38"/>
      <c r="E107" s="38"/>
      <c r="F107" s="38"/>
      <c r="G107" s="38"/>
      <c r="H107" s="38"/>
      <c r="I107" s="39"/>
      <c r="K107" s="17"/>
    </row>
    <row r="108" spans="1:11" x14ac:dyDescent="0.25">
      <c r="A108" s="2" t="s">
        <v>104</v>
      </c>
      <c r="B108" s="37" t="s">
        <v>111</v>
      </c>
      <c r="C108" s="38"/>
      <c r="D108" s="38"/>
      <c r="E108" s="38"/>
      <c r="F108" s="38"/>
      <c r="G108" s="39"/>
      <c r="H108" s="7">
        <v>6.4999999999999997E-3</v>
      </c>
      <c r="I108" s="63">
        <f>ROUND((I121+I105+I106)/(1-SUM(H108:H111))*H108,2)</f>
        <v>46.4</v>
      </c>
      <c r="K108" s="20" t="s">
        <v>173</v>
      </c>
    </row>
    <row r="109" spans="1:11" x14ac:dyDescent="0.25">
      <c r="A109" s="2" t="s">
        <v>105</v>
      </c>
      <c r="B109" s="37" t="s">
        <v>112</v>
      </c>
      <c r="C109" s="38"/>
      <c r="D109" s="38"/>
      <c r="E109" s="38"/>
      <c r="F109" s="38"/>
      <c r="G109" s="39"/>
      <c r="H109" s="7">
        <v>0.03</v>
      </c>
      <c r="I109" s="63">
        <f>ROUND((I121+I105+I106)/(1-SUM(H108:H111))*H109,2)</f>
        <v>214.17</v>
      </c>
      <c r="K109" s="20" t="s">
        <v>173</v>
      </c>
    </row>
    <row r="110" spans="1:11" x14ac:dyDescent="0.25">
      <c r="A110" s="2" t="s">
        <v>106</v>
      </c>
      <c r="B110" s="37" t="s">
        <v>113</v>
      </c>
      <c r="C110" s="38"/>
      <c r="D110" s="38"/>
      <c r="E110" s="38"/>
      <c r="F110" s="38"/>
      <c r="G110" s="39"/>
      <c r="H110" s="7">
        <v>0.05</v>
      </c>
      <c r="I110" s="63">
        <f>ROUND((I121+I105+I106)/(1-SUM(H108:H111))*H110,2)</f>
        <v>356.95</v>
      </c>
      <c r="K110" s="21" t="s">
        <v>161</v>
      </c>
    </row>
    <row r="111" spans="1:11" x14ac:dyDescent="0.25">
      <c r="A111" s="2" t="s">
        <v>107</v>
      </c>
      <c r="B111" s="37" t="s">
        <v>114</v>
      </c>
      <c r="C111" s="38"/>
      <c r="D111" s="38"/>
      <c r="E111" s="38"/>
      <c r="F111" s="38"/>
      <c r="G111" s="39"/>
      <c r="H111" s="7">
        <v>0.03</v>
      </c>
      <c r="I111" s="63">
        <f>ROUND((I121+I105+I106)/(1-SUM(H108:H111))*H111,2)</f>
        <v>214.17</v>
      </c>
      <c r="K111" s="20" t="s">
        <v>159</v>
      </c>
    </row>
    <row r="112" spans="1:11" x14ac:dyDescent="0.25">
      <c r="A112" s="40" t="s">
        <v>115</v>
      </c>
      <c r="B112" s="41"/>
      <c r="C112" s="41"/>
      <c r="D112" s="41"/>
      <c r="E112" s="41"/>
      <c r="F112" s="41"/>
      <c r="G112" s="41"/>
      <c r="H112" s="42"/>
      <c r="I112" s="63">
        <f>TRUNC(SUM(I105:I111),2)</f>
        <v>1312.54</v>
      </c>
      <c r="K112" s="17"/>
    </row>
    <row r="113" spans="1:11" x14ac:dyDescent="0.25">
      <c r="K113" s="17"/>
    </row>
    <row r="114" spans="1:11" x14ac:dyDescent="0.25">
      <c r="A114" s="43" t="s">
        <v>116</v>
      </c>
      <c r="B114" s="43"/>
      <c r="C114" s="43"/>
      <c r="D114" s="43"/>
      <c r="E114" s="43"/>
      <c r="F114" s="43"/>
      <c r="G114" s="43"/>
      <c r="H114" s="43"/>
      <c r="I114" s="43"/>
      <c r="K114" s="19"/>
    </row>
    <row r="115" spans="1:11" x14ac:dyDescent="0.25">
      <c r="A115" s="36" t="s">
        <v>117</v>
      </c>
      <c r="B115" s="36"/>
      <c r="C115" s="36"/>
      <c r="D115" s="36"/>
      <c r="E115" s="36"/>
      <c r="F115" s="36"/>
      <c r="G115" s="36"/>
      <c r="H115" s="36"/>
      <c r="I115" s="2" t="s">
        <v>23</v>
      </c>
      <c r="K115" s="17"/>
    </row>
    <row r="116" spans="1:11" x14ac:dyDescent="0.25">
      <c r="A116" s="2" t="s">
        <v>1</v>
      </c>
      <c r="B116" s="35" t="str">
        <f>A20</f>
        <v>MÓDULO 1 - COMPOSIÇÃO DA REMUNERAÇÃO</v>
      </c>
      <c r="C116" s="35"/>
      <c r="D116" s="35"/>
      <c r="E116" s="35"/>
      <c r="F116" s="35"/>
      <c r="G116" s="35"/>
      <c r="H116" s="35"/>
      <c r="I116" s="67">
        <f>I30</f>
        <v>3498.34</v>
      </c>
      <c r="K116" s="17"/>
    </row>
    <row r="117" spans="1:11" x14ac:dyDescent="0.25">
      <c r="A117" s="2" t="s">
        <v>2</v>
      </c>
      <c r="B117" s="35" t="str">
        <f>A32</f>
        <v>MÓDULO 2 – ENCARGOS E BENEFÍCIOS ANUAIS, MENSAIS E DIÁRIOS</v>
      </c>
      <c r="C117" s="35"/>
      <c r="D117" s="35"/>
      <c r="E117" s="35"/>
      <c r="F117" s="35"/>
      <c r="G117" s="35"/>
      <c r="H117" s="35"/>
      <c r="I117" s="67">
        <f>I63</f>
        <v>1575.29</v>
      </c>
      <c r="K117" s="17"/>
    </row>
    <row r="118" spans="1:11" x14ac:dyDescent="0.25">
      <c r="A118" s="2" t="s">
        <v>3</v>
      </c>
      <c r="B118" s="35" t="str">
        <f>A65</f>
        <v>MÓDULO 3 – PROVISÃO PARA RESCISÃO</v>
      </c>
      <c r="C118" s="35"/>
      <c r="D118" s="35"/>
      <c r="E118" s="35"/>
      <c r="F118" s="35"/>
      <c r="G118" s="35"/>
      <c r="H118" s="35"/>
      <c r="I118" s="67">
        <f>I73</f>
        <v>246.98</v>
      </c>
      <c r="K118" s="19"/>
    </row>
    <row r="119" spans="1:11" x14ac:dyDescent="0.25">
      <c r="A119" s="2" t="s">
        <v>4</v>
      </c>
      <c r="B119" s="35" t="str">
        <f>A75</f>
        <v>MÓDULO 4 – CUSTO DE REPOSIÇÃO DO PROFISSIONAL AUSENTE</v>
      </c>
      <c r="C119" s="35"/>
      <c r="D119" s="35"/>
      <c r="E119" s="35"/>
      <c r="F119" s="35"/>
      <c r="G119" s="35"/>
      <c r="H119" s="35"/>
      <c r="I119" s="67">
        <f>I93</f>
        <v>344.56</v>
      </c>
      <c r="K119" s="19"/>
    </row>
    <row r="120" spans="1:11" x14ac:dyDescent="0.25">
      <c r="A120" s="2" t="s">
        <v>18</v>
      </c>
      <c r="B120" s="35" t="str">
        <f>A95</f>
        <v>MÓDULO 5 – INSUMOS DIVERSOS</v>
      </c>
      <c r="C120" s="35"/>
      <c r="D120" s="35"/>
      <c r="E120" s="35"/>
      <c r="F120" s="35"/>
      <c r="G120" s="35"/>
      <c r="H120" s="35"/>
      <c r="I120" s="67">
        <f>I101</f>
        <v>161.25</v>
      </c>
      <c r="K120" s="17"/>
    </row>
    <row r="121" spans="1:11" x14ac:dyDescent="0.25">
      <c r="A121" s="36" t="s">
        <v>118</v>
      </c>
      <c r="B121" s="36"/>
      <c r="C121" s="36"/>
      <c r="D121" s="36"/>
      <c r="E121" s="36"/>
      <c r="F121" s="36"/>
      <c r="G121" s="36"/>
      <c r="H121" s="36"/>
      <c r="I121" s="67">
        <f>TRUNC(SUM(I116:I120),2)</f>
        <v>5826.42</v>
      </c>
      <c r="K121" s="17"/>
    </row>
    <row r="122" spans="1:11" x14ac:dyDescent="0.25">
      <c r="A122" s="2" t="s">
        <v>19</v>
      </c>
      <c r="B122" s="35" t="str">
        <f>A103</f>
        <v>MÓDULO 6 – CUSTOS INDIRETOS, TRIBUTOS E LUCRO</v>
      </c>
      <c r="C122" s="35"/>
      <c r="D122" s="35"/>
      <c r="E122" s="35"/>
      <c r="F122" s="35"/>
      <c r="G122" s="35"/>
      <c r="H122" s="35"/>
      <c r="I122" s="67">
        <f>I112</f>
        <v>1312.54</v>
      </c>
      <c r="K122" s="17"/>
    </row>
    <row r="123" spans="1:11" x14ac:dyDescent="0.25">
      <c r="A123" s="36" t="s">
        <v>119</v>
      </c>
      <c r="B123" s="36"/>
      <c r="C123" s="36"/>
      <c r="D123" s="36"/>
      <c r="E123" s="36"/>
      <c r="F123" s="36"/>
      <c r="G123" s="36"/>
      <c r="H123" s="36"/>
      <c r="I123" s="67">
        <f>TRUNC(SUM(I121:I122),2)</f>
        <v>7138.96</v>
      </c>
      <c r="K123" s="17"/>
    </row>
    <row r="124" spans="1:11" x14ac:dyDescent="0.25">
      <c r="I124" s="6"/>
      <c r="K124" s="17"/>
    </row>
    <row r="125" spans="1:11" x14ac:dyDescent="0.25">
      <c r="K125" s="17"/>
    </row>
  </sheetData>
  <mergeCells count="121">
    <mergeCell ref="B119:H119"/>
    <mergeCell ref="B120:H120"/>
    <mergeCell ref="A121:H121"/>
    <mergeCell ref="B122:H122"/>
    <mergeCell ref="A123:H123"/>
    <mergeCell ref="A112:H112"/>
    <mergeCell ref="A114:I114"/>
    <mergeCell ref="A115:H115"/>
    <mergeCell ref="B116:H116"/>
    <mergeCell ref="B117:H117"/>
    <mergeCell ref="B118:H118"/>
    <mergeCell ref="B106:G106"/>
    <mergeCell ref="B107:I107"/>
    <mergeCell ref="B108:G108"/>
    <mergeCell ref="B109:G109"/>
    <mergeCell ref="B110:G110"/>
    <mergeCell ref="B111:G111"/>
    <mergeCell ref="B99:H99"/>
    <mergeCell ref="B100:H100"/>
    <mergeCell ref="A101:H101"/>
    <mergeCell ref="A103:I103"/>
    <mergeCell ref="B104:G104"/>
    <mergeCell ref="B105:G105"/>
    <mergeCell ref="B92:H92"/>
    <mergeCell ref="A93:H93"/>
    <mergeCell ref="A95:I95"/>
    <mergeCell ref="B96:H96"/>
    <mergeCell ref="B97:H97"/>
    <mergeCell ref="B98:H98"/>
    <mergeCell ref="A85:G85"/>
    <mergeCell ref="B86:G86"/>
    <mergeCell ref="A87:G87"/>
    <mergeCell ref="A89:I89"/>
    <mergeCell ref="A90:H90"/>
    <mergeCell ref="B91:H91"/>
    <mergeCell ref="B78:G78"/>
    <mergeCell ref="B79:G79"/>
    <mergeCell ref="B80:G80"/>
    <mergeCell ref="B81:G81"/>
    <mergeCell ref="B82:G82"/>
    <mergeCell ref="A83:G83"/>
    <mergeCell ref="B71:G71"/>
    <mergeCell ref="B72:G72"/>
    <mergeCell ref="A73:G73"/>
    <mergeCell ref="A75:I75"/>
    <mergeCell ref="A76:G76"/>
    <mergeCell ref="B77:G77"/>
    <mergeCell ref="A65:I65"/>
    <mergeCell ref="B66:G66"/>
    <mergeCell ref="B67:G67"/>
    <mergeCell ref="B68:G68"/>
    <mergeCell ref="B69:G69"/>
    <mergeCell ref="B70:G70"/>
    <mergeCell ref="A58:I58"/>
    <mergeCell ref="A59:H59"/>
    <mergeCell ref="B60:H60"/>
    <mergeCell ref="B61:H61"/>
    <mergeCell ref="B62:H62"/>
    <mergeCell ref="A63:H63"/>
    <mergeCell ref="B51:G51"/>
    <mergeCell ref="B52:G52"/>
    <mergeCell ref="B53:G53"/>
    <mergeCell ref="B54:G54"/>
    <mergeCell ref="B55:G55"/>
    <mergeCell ref="A56:H56"/>
    <mergeCell ref="B44:G44"/>
    <mergeCell ref="B45:G45"/>
    <mergeCell ref="B46:G46"/>
    <mergeCell ref="A47:G47"/>
    <mergeCell ref="A49:G49"/>
    <mergeCell ref="B50:G50"/>
    <mergeCell ref="A38:G38"/>
    <mergeCell ref="B39:G39"/>
    <mergeCell ref="B40:G40"/>
    <mergeCell ref="B41:G41"/>
    <mergeCell ref="B42:G42"/>
    <mergeCell ref="B43:G43"/>
    <mergeCell ref="A30:H30"/>
    <mergeCell ref="A32:I32"/>
    <mergeCell ref="A33:G33"/>
    <mergeCell ref="B34:G34"/>
    <mergeCell ref="B35:G35"/>
    <mergeCell ref="A36:G36"/>
    <mergeCell ref="B24:G24"/>
    <mergeCell ref="B25:G25"/>
    <mergeCell ref="B26:G26"/>
    <mergeCell ref="B27:G27"/>
    <mergeCell ref="B28:G28"/>
    <mergeCell ref="B29:G29"/>
    <mergeCell ref="B18:G18"/>
    <mergeCell ref="H18:I18"/>
    <mergeCell ref="A20:I20"/>
    <mergeCell ref="B21:G21"/>
    <mergeCell ref="B22:G22"/>
    <mergeCell ref="B23:G23"/>
    <mergeCell ref="B15:G15"/>
    <mergeCell ref="H15:I15"/>
    <mergeCell ref="B16:G16"/>
    <mergeCell ref="H16:I16"/>
    <mergeCell ref="B17:G17"/>
    <mergeCell ref="H17:I17"/>
    <mergeCell ref="A11:B11"/>
    <mergeCell ref="C11:D11"/>
    <mergeCell ref="E11:I11"/>
    <mergeCell ref="A13:I13"/>
    <mergeCell ref="B14:G14"/>
    <mergeCell ref="H14:I14"/>
    <mergeCell ref="B6:G6"/>
    <mergeCell ref="H6:I6"/>
    <mergeCell ref="B7:G7"/>
    <mergeCell ref="H7:I7"/>
    <mergeCell ref="A9:I9"/>
    <mergeCell ref="A10:B10"/>
    <mergeCell ref="C10:D10"/>
    <mergeCell ref="E10:I10"/>
    <mergeCell ref="A1:I1"/>
    <mergeCell ref="A3:I3"/>
    <mergeCell ref="B4:G4"/>
    <mergeCell ref="H4:I4"/>
    <mergeCell ref="B5:G5"/>
    <mergeCell ref="H5:I5"/>
  </mergeCells>
  <hyperlinks>
    <hyperlink ref="K110" r:id="rId1" display="https://carioca.rio/servicos/iss-aliquotas-base-de-calculo-e-codigo-de-atividades/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F8" sqref="F8"/>
    </sheetView>
  </sheetViews>
  <sheetFormatPr defaultRowHeight="15" x14ac:dyDescent="0.25"/>
  <cols>
    <col min="1" max="1" width="26.85546875" customWidth="1"/>
    <col min="2" max="2" width="14" bestFit="1" customWidth="1"/>
    <col min="3" max="3" width="24.85546875" customWidth="1"/>
    <col min="4" max="4" width="19.42578125" bestFit="1" customWidth="1"/>
    <col min="5" max="5" width="15.5703125" bestFit="1" customWidth="1"/>
  </cols>
  <sheetData>
    <row r="1" spans="1:5" ht="15.75" x14ac:dyDescent="0.25">
      <c r="A1" s="57" t="s">
        <v>127</v>
      </c>
      <c r="B1" s="57"/>
      <c r="C1" s="57"/>
      <c r="D1" s="57"/>
      <c r="E1" s="57"/>
    </row>
    <row r="2" spans="1:5" ht="15.75" x14ac:dyDescent="0.25">
      <c r="A2" s="14" t="s">
        <v>128</v>
      </c>
      <c r="B2" s="14" t="s">
        <v>129</v>
      </c>
      <c r="C2" s="14" t="s">
        <v>130</v>
      </c>
      <c r="D2" s="14" t="s">
        <v>131</v>
      </c>
      <c r="E2" s="15" t="s">
        <v>132</v>
      </c>
    </row>
    <row r="3" spans="1:5" x14ac:dyDescent="0.25">
      <c r="A3" s="11" t="s">
        <v>164</v>
      </c>
      <c r="B3" s="12">
        <v>6</v>
      </c>
      <c r="C3" s="13">
        <v>60</v>
      </c>
      <c r="D3" s="12">
        <v>12</v>
      </c>
      <c r="E3" s="22">
        <f t="shared" ref="E3:E7" si="0">ROUND((B3*C3)/D3,2)</f>
        <v>30</v>
      </c>
    </row>
    <row r="4" spans="1:5" x14ac:dyDescent="0.25">
      <c r="A4" s="11" t="s">
        <v>165</v>
      </c>
      <c r="B4" s="12">
        <v>6</v>
      </c>
      <c r="C4" s="13">
        <v>80</v>
      </c>
      <c r="D4" s="12">
        <v>12</v>
      </c>
      <c r="E4" s="22">
        <f t="shared" si="0"/>
        <v>40</v>
      </c>
    </row>
    <row r="5" spans="1:5" x14ac:dyDescent="0.25">
      <c r="A5" s="11" t="s">
        <v>166</v>
      </c>
      <c r="B5" s="12">
        <v>6</v>
      </c>
      <c r="C5" s="13">
        <v>15</v>
      </c>
      <c r="D5" s="12">
        <v>12</v>
      </c>
      <c r="E5" s="22">
        <f t="shared" si="0"/>
        <v>7.5</v>
      </c>
    </row>
    <row r="6" spans="1:5" x14ac:dyDescent="0.25">
      <c r="A6" s="11" t="s">
        <v>167</v>
      </c>
      <c r="B6" s="12">
        <v>3</v>
      </c>
      <c r="C6" s="13">
        <v>80</v>
      </c>
      <c r="D6" s="12">
        <v>12</v>
      </c>
      <c r="E6" s="22">
        <f t="shared" si="0"/>
        <v>20</v>
      </c>
    </row>
    <row r="7" spans="1:5" x14ac:dyDescent="0.25">
      <c r="A7" s="11" t="s">
        <v>168</v>
      </c>
      <c r="B7" s="12">
        <v>1</v>
      </c>
      <c r="C7" s="13">
        <v>15</v>
      </c>
      <c r="D7" s="12">
        <v>12</v>
      </c>
      <c r="E7" s="22">
        <f t="shared" si="0"/>
        <v>1.25</v>
      </c>
    </row>
    <row r="8" spans="1:5" ht="15.75" x14ac:dyDescent="0.25">
      <c r="A8" s="57" t="s">
        <v>133</v>
      </c>
      <c r="B8" s="57"/>
      <c r="C8" s="57"/>
      <c r="D8" s="57"/>
      <c r="E8" s="16">
        <f>SUM(E3:E7)</f>
        <v>98.75</v>
      </c>
    </row>
  </sheetData>
  <mergeCells count="2">
    <mergeCell ref="A1:E1"/>
    <mergeCell ref="A8:D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E3" sqref="E3"/>
    </sheetView>
  </sheetViews>
  <sheetFormatPr defaultRowHeight="15" x14ac:dyDescent="0.25"/>
  <cols>
    <col min="1" max="1" width="11.5703125" bestFit="1" customWidth="1"/>
    <col min="2" max="2" width="15.5703125" bestFit="1" customWidth="1"/>
    <col min="3" max="3" width="23.140625" bestFit="1" customWidth="1"/>
    <col min="4" max="4" width="40.85546875" bestFit="1" customWidth="1"/>
    <col min="5" max="5" width="15" bestFit="1" customWidth="1"/>
  </cols>
  <sheetData>
    <row r="1" spans="1:5" ht="15.75" thickBot="1" x14ac:dyDescent="0.3">
      <c r="A1" s="58" t="s">
        <v>134</v>
      </c>
      <c r="B1" s="58"/>
      <c r="C1" s="58"/>
      <c r="D1" s="58"/>
      <c r="E1" s="58"/>
    </row>
    <row r="2" spans="1:5" ht="15.75" thickBot="1" x14ac:dyDescent="0.3">
      <c r="A2" s="23" t="s">
        <v>135</v>
      </c>
      <c r="B2" s="24" t="s">
        <v>130</v>
      </c>
      <c r="C2" s="24" t="s">
        <v>136</v>
      </c>
      <c r="D2" s="24" t="s">
        <v>137</v>
      </c>
      <c r="E2" s="25" t="s">
        <v>138</v>
      </c>
    </row>
    <row r="3" spans="1:5" ht="15.75" thickBot="1" x14ac:dyDescent="0.3">
      <c r="A3" s="26" t="s">
        <v>169</v>
      </c>
      <c r="B3" s="27">
        <v>250</v>
      </c>
      <c r="C3" s="28">
        <v>57</v>
      </c>
      <c r="D3" s="29">
        <v>12</v>
      </c>
      <c r="E3" s="30">
        <f t="shared" ref="E3" si="0">ROUND((B3*C3)/D3,2)</f>
        <v>1187.5</v>
      </c>
    </row>
    <row r="4" spans="1:5" ht="15.75" thickBot="1" x14ac:dyDescent="0.3">
      <c r="A4" s="59" t="s">
        <v>139</v>
      </c>
      <c r="B4" s="59"/>
      <c r="C4" s="59"/>
      <c r="D4" s="59"/>
      <c r="E4" s="31">
        <f>SUM(E3:E3)</f>
        <v>1187.5</v>
      </c>
    </row>
    <row r="5" spans="1:5" ht="15.75" thickBot="1" x14ac:dyDescent="0.3">
      <c r="A5" s="59" t="s">
        <v>140</v>
      </c>
      <c r="B5" s="59"/>
      <c r="C5" s="59"/>
      <c r="D5" s="59"/>
      <c r="E5" s="31">
        <f>E4/19</f>
        <v>62.5</v>
      </c>
    </row>
  </sheetData>
  <mergeCells count="3">
    <mergeCell ref="A1:E1"/>
    <mergeCell ref="A4:D4"/>
    <mergeCell ref="A5:D5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6"/>
  <sheetViews>
    <sheetView tabSelected="1" workbookViewId="0">
      <selection activeCell="G6" sqref="G6"/>
    </sheetView>
  </sheetViews>
  <sheetFormatPr defaultRowHeight="15" x14ac:dyDescent="0.25"/>
  <cols>
    <col min="2" max="2" width="5.85546875" bestFit="1" customWidth="1"/>
    <col min="3" max="3" width="16.85546875" bestFit="1" customWidth="1"/>
    <col min="4" max="4" width="7.85546875" bestFit="1" customWidth="1"/>
    <col min="5" max="5" width="19.5703125" bestFit="1" customWidth="1"/>
    <col min="6" max="6" width="24.140625" bestFit="1" customWidth="1"/>
    <col min="7" max="7" width="24.7109375" bestFit="1" customWidth="1"/>
    <col min="10" max="11" width="7.42578125" bestFit="1" customWidth="1"/>
  </cols>
  <sheetData>
    <row r="3" spans="2:11" x14ac:dyDescent="0.25">
      <c r="B3" s="10" t="s">
        <v>120</v>
      </c>
      <c r="C3" s="10" t="s">
        <v>121</v>
      </c>
      <c r="D3" s="10" t="s">
        <v>122</v>
      </c>
      <c r="E3" s="10" t="s">
        <v>123</v>
      </c>
      <c r="F3" s="10" t="s">
        <v>125</v>
      </c>
      <c r="G3" s="10" t="s">
        <v>124</v>
      </c>
    </row>
    <row r="4" spans="2:11" x14ac:dyDescent="0.25">
      <c r="B4" s="1">
        <v>1</v>
      </c>
      <c r="C4" s="1" t="str">
        <f>Telefonista!A11</f>
        <v>Telefonista</v>
      </c>
      <c r="D4" s="1">
        <f>Telefonista!E11</f>
        <v>18</v>
      </c>
      <c r="E4" s="33">
        <f>Telefonista!I123</f>
        <v>4311.72</v>
      </c>
      <c r="F4" s="33">
        <f>E4*D4</f>
        <v>77610.960000000006</v>
      </c>
      <c r="G4" s="33">
        <f>F4*12</f>
        <v>931331.52</v>
      </c>
      <c r="K4" s="32"/>
    </row>
    <row r="5" spans="2:11" x14ac:dyDescent="0.25">
      <c r="B5" s="1">
        <v>2</v>
      </c>
      <c r="C5" s="1" t="str">
        <f>Supervisor!A11</f>
        <v xml:space="preserve">Supervisor </v>
      </c>
      <c r="D5" s="1">
        <f>Supervisor!E11</f>
        <v>1</v>
      </c>
      <c r="E5" s="33">
        <f>Supervisor!I123</f>
        <v>7138.96</v>
      </c>
      <c r="F5" s="33">
        <f t="shared" ref="F5" si="0">E5*D5</f>
        <v>7138.96</v>
      </c>
      <c r="G5" s="33">
        <f t="shared" ref="G5" si="1">F5*12</f>
        <v>85667.520000000004</v>
      </c>
      <c r="K5" s="32"/>
    </row>
    <row r="6" spans="2:11" x14ac:dyDescent="0.25">
      <c r="B6" s="60" t="s">
        <v>126</v>
      </c>
      <c r="C6" s="61"/>
      <c r="D6" s="61"/>
      <c r="E6" s="62"/>
      <c r="F6" s="34">
        <f>SUM(F4:F5)</f>
        <v>84749.920000000013</v>
      </c>
      <c r="G6" s="34">
        <f>SUM(G4:G5)</f>
        <v>1016999.04</v>
      </c>
    </row>
  </sheetData>
  <mergeCells count="1">
    <mergeCell ref="B6:E6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Telefonista</vt:lpstr>
      <vt:lpstr>Supervisor</vt:lpstr>
      <vt:lpstr>Uniformes</vt:lpstr>
      <vt:lpstr>Insumos</vt:lpstr>
      <vt:lpstr>Quadro Resumo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LICITACOES</dc:creator>
  <cp:lastModifiedBy>Liel Taylor</cp:lastModifiedBy>
  <dcterms:created xsi:type="dcterms:W3CDTF">2023-09-05T18:37:56Z</dcterms:created>
  <dcterms:modified xsi:type="dcterms:W3CDTF">2024-01-19T19:38:11Z</dcterms:modified>
</cp:coreProperties>
</file>